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ctrlProps/ctrlProp1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trlProps/ctrlProp15.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16.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17.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18.xml" ContentType="application/vnd.ms-excel.controlproperti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ctrlProps/ctrlProp19.xml" ContentType="application/vnd.ms-excel.controlproperties+xml"/>
  <Override PartName="/xl/drawings/drawing12.xml" ContentType="application/vnd.openxmlformats-officedocument.drawing+xml"/>
  <Override PartName="/xl/ctrlProps/ctrlProp20.xml" ContentType="application/vnd.ms-excel.controlproperties+xml"/>
  <Override PartName="/xl/drawings/drawing13.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harts/chart7.xml" ContentType="application/vnd.openxmlformats-officedocument.drawingml.chart+xml"/>
  <Override PartName="/xl/charts/chart8.xml" ContentType="application/vnd.openxmlformats-officedocument.drawingml.chart+xml"/>
  <Override PartName="/xl/drawings/drawing14.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T:\Administration\Website\2018\Publications\READY -Other Resources\READY Lime Profit Calculator\"/>
    </mc:Choice>
  </mc:AlternateContent>
  <workbookProtection workbookPassword="C0B7" lockStructure="1"/>
  <bookViews>
    <workbookView xWindow="240" yWindow="315" windowWidth="17490" windowHeight="9600" tabRatio="761"/>
  </bookViews>
  <sheets>
    <sheet name="Menu" sheetId="21" r:id="rId1"/>
    <sheet name="Profit Calculator" sheetId="14" r:id="rId2"/>
    <sheet name="Results" sheetId="28" r:id="rId3"/>
    <sheet name="Lime and Amelioration Costs" sheetId="27" r:id="rId4"/>
    <sheet name="Quantity of Lime to Apply" sheetId="17" r:id="rId5"/>
    <sheet name="Lime Requirements from Fert Use" sheetId="15" r:id="rId6"/>
    <sheet name="Lime Export Table" sheetId="16" r:id="rId7"/>
    <sheet name="Response Curves from Base Yield" sheetId="19" r:id="rId8"/>
    <sheet name="Response Curves from Control" sheetId="29" r:id="rId9"/>
    <sheet name="WA Data Points" sheetId="20" r:id="rId10"/>
    <sheet name="Wheat Response Tables" sheetId="2" r:id="rId11"/>
    <sheet name="Help" sheetId="22" r:id="rId12"/>
    <sheet name="Site&amp;Soil" sheetId="23" state="hidden" r:id="rId13"/>
    <sheet name="Soil_Model" sheetId="24" state="hidden" r:id="rId14"/>
    <sheet name="Apply_Lime" sheetId="25" state="hidden" r:id="rId15"/>
  </sheets>
  <definedNames>
    <definedName name="Alkali_Leach_Max">'Site&amp;Soil'!$I$207</definedName>
    <definedName name="CaCO3_SA_A">Apply_Lime!$E$194</definedName>
    <definedName name="CaCO3_SA_B">Apply_Lime!$E$204</definedName>
    <definedName name="CropLookup">'Profit Calculator'!$B$2:$AN$15</definedName>
    <definedName name="DeepLimePlacement">Apply_Lime!$C$156:$E$161</definedName>
    <definedName name="Discount_Rate">'Site&amp;Soil'!$F$63</definedName>
    <definedName name="Gravel_Pct_A">'Site&amp;Soil'!$E$10</definedName>
    <definedName name="Gravel_Pct_B">'Site&amp;Soil'!$F$10</definedName>
    <definedName name="Gravel_Pct_C">'Site&amp;Soil'!$G$10</definedName>
    <definedName name="k">'Site&amp;Soil'!$I$200</definedName>
    <definedName name="Lime_BD">Apply_Lime!$D$184</definedName>
    <definedName name="Lime_Cost_A">Apply_Lime!$D$33</definedName>
    <definedName name="Lime_Cost_B">Apply_Lime!$K$33</definedName>
    <definedName name="Lime_Leach_Max">'Site&amp;Soil'!$I$205</definedName>
    <definedName name="Lime_Leak">'Site&amp;Soil'!$I$206</definedName>
    <definedName name="Lime_NV_A">'Lime and Amelioration Costs'!$D$24</definedName>
    <definedName name="Lime_NV_B">Apply_Lime!$L$22</definedName>
    <definedName name="N_Leaching_Pct">'Lime Requirements from Fert Use'!#REF!</definedName>
    <definedName name="pH_Equil">'Site&amp;Soil'!$I$201</definedName>
    <definedName name="pH_Initial_A">'Site&amp;Soil'!$E$11</definedName>
    <definedName name="pH_Initial_B">'Site&amp;Soil'!$F$11</definedName>
    <definedName name="pH_Initial_C">'Site&amp;Soil'!$G$11</definedName>
    <definedName name="pH_Leach_A">'Site&amp;Soil'!$I$202</definedName>
    <definedName name="pH_Leach_B">'Site&amp;Soil'!$I$203</definedName>
    <definedName name="pH_Leach_C">'Site&amp;Soil'!$K$204</definedName>
    <definedName name="pH_Profile_Year">Apply_Lime!$I$44</definedName>
    <definedName name="_xlnm.Print_Area" localSheetId="3">'Lime and Amelioration Costs'!$B$1:$Q$24</definedName>
    <definedName name="_xlnm.Print_Area" localSheetId="6">'Lime Export Table'!$B$1:$G$63</definedName>
    <definedName name="_xlnm.Print_Area" localSheetId="5">'Lime Requirements from Fert Use'!$B$1:$P$23</definedName>
    <definedName name="_xlnm.Print_Area" localSheetId="1">'Profit Calculator'!$B$1:$Q$43</definedName>
    <definedName name="_xlnm.Print_Area" localSheetId="4">'Quantity of Lime to Apply'!$B$1:$H$34</definedName>
    <definedName name="_xlnm.Print_Area" localSheetId="2">Results!$B$1:$K$58</definedName>
    <definedName name="_xlnm.Print_Area" localSheetId="10">'Wheat Response Tables'!$B$1:$I$22</definedName>
    <definedName name="Rotation_Length">'Site&amp;Soil'!$E$49</definedName>
    <definedName name="Soil_BD_A">'Site&amp;Soil'!$E$14</definedName>
    <definedName name="Soil_BD_B">'Site&amp;Soil'!$F$14</definedName>
    <definedName name="Soil_BD_C">'Site&amp;Soil'!$G$14</definedName>
    <definedName name="Soil_OC_A">'Site&amp;Soil'!$E$12</definedName>
    <definedName name="Soil_OC_B">'Site&amp;Soil'!$F$12</definedName>
    <definedName name="Soil_OC_C">'Site&amp;Soil'!$G$12</definedName>
    <definedName name="Soil_SWC_A">'Site&amp;Soil'!$E$15</definedName>
    <definedName name="Soil_SWC_B">'Site&amp;Soil'!$F$15</definedName>
    <definedName name="Soil_SWC_C">'Site&amp;Soil'!$G$15</definedName>
    <definedName name="TreatmentCosts">'Lime and Amelioration Costs'!$B$7:$Q$12</definedName>
  </definedNames>
  <calcPr calcId="152511"/>
</workbook>
</file>

<file path=xl/calcChain.xml><?xml version="1.0" encoding="utf-8"?>
<calcChain xmlns="http://schemas.openxmlformats.org/spreadsheetml/2006/main">
  <c r="O34" i="14" l="1"/>
  <c r="N34" i="14"/>
  <c r="M34" i="14"/>
  <c r="L34" i="14"/>
  <c r="K34" i="14"/>
  <c r="J34" i="14"/>
  <c r="I34" i="14"/>
  <c r="H34" i="14"/>
  <c r="G34" i="14"/>
  <c r="O12" i="27" l="1"/>
  <c r="O11" i="27"/>
  <c r="O10" i="27"/>
  <c r="O9" i="27"/>
  <c r="O8" i="27"/>
  <c r="H10" i="27" l="1"/>
  <c r="L3" i="15"/>
  <c r="K3" i="15"/>
  <c r="J3" i="15"/>
  <c r="I3" i="15"/>
  <c r="H3" i="15"/>
  <c r="G3" i="15"/>
  <c r="G13" i="15" s="1"/>
  <c r="F3" i="15"/>
  <c r="F14" i="15" s="1"/>
  <c r="P6" i="14" s="1"/>
  <c r="Q6" i="14" s="1"/>
  <c r="K29" i="14" s="1"/>
  <c r="AP78" i="24" s="1"/>
  <c r="E3" i="15"/>
  <c r="D3" i="15"/>
  <c r="M5" i="15"/>
  <c r="M4" i="15"/>
  <c r="M3" i="15"/>
  <c r="L5" i="15"/>
  <c r="L4" i="15"/>
  <c r="K5" i="15"/>
  <c r="K4" i="15"/>
  <c r="J5" i="15"/>
  <c r="J4" i="15"/>
  <c r="I5" i="15"/>
  <c r="I4" i="15"/>
  <c r="H5" i="15"/>
  <c r="H4" i="15"/>
  <c r="G5" i="15"/>
  <c r="G4" i="15"/>
  <c r="F5" i="15"/>
  <c r="F4" i="15"/>
  <c r="D4" i="15"/>
  <c r="E5" i="15"/>
  <c r="E4" i="15"/>
  <c r="D5" i="15"/>
  <c r="F8" i="28"/>
  <c r="F37" i="14"/>
  <c r="F19" i="14"/>
  <c r="F21" i="14" s="1"/>
  <c r="K4" i="14"/>
  <c r="F39" i="14"/>
  <c r="F22" i="14"/>
  <c r="F24" i="14"/>
  <c r="K12" i="27"/>
  <c r="P12" i="27"/>
  <c r="Q12" i="27" s="1"/>
  <c r="G37" i="14"/>
  <c r="G19" i="14"/>
  <c r="G36" i="14" s="1"/>
  <c r="G39" i="14"/>
  <c r="G22" i="14"/>
  <c r="G21" i="14"/>
  <c r="G24" i="14"/>
  <c r="H37" i="14"/>
  <c r="H19" i="14"/>
  <c r="H36" i="14"/>
  <c r="K5" i="14"/>
  <c r="H39" i="14"/>
  <c r="H22" i="14"/>
  <c r="H21" i="14"/>
  <c r="H23" i="14" s="1"/>
  <c r="H24" i="14"/>
  <c r="I37" i="14"/>
  <c r="I19" i="14"/>
  <c r="I36" i="14" s="1"/>
  <c r="K7" i="14"/>
  <c r="I22" i="14"/>
  <c r="J37" i="14"/>
  <c r="J19" i="14"/>
  <c r="J21" i="14" s="1"/>
  <c r="J36" i="14"/>
  <c r="J39" i="14"/>
  <c r="J22" i="14"/>
  <c r="J24" i="14"/>
  <c r="K37" i="14"/>
  <c r="K19" i="14"/>
  <c r="K36" i="14" s="1"/>
  <c r="K38" i="14" s="1"/>
  <c r="K6" i="14"/>
  <c r="K24" i="14" s="1"/>
  <c r="K39" i="14"/>
  <c r="K22" i="14"/>
  <c r="K8" i="27"/>
  <c r="P8" i="27"/>
  <c r="L37" i="14"/>
  <c r="L19" i="14"/>
  <c r="L39" i="14"/>
  <c r="L22" i="14"/>
  <c r="L24" i="14"/>
  <c r="M37" i="14"/>
  <c r="M19" i="14"/>
  <c r="M21" i="14" s="1"/>
  <c r="M39" i="14"/>
  <c r="M22" i="14"/>
  <c r="N37" i="14"/>
  <c r="N19" i="14"/>
  <c r="N36" i="14" s="1"/>
  <c r="N39" i="14"/>
  <c r="N22" i="14"/>
  <c r="N21" i="14"/>
  <c r="N23" i="14" s="1"/>
  <c r="N24" i="14"/>
  <c r="O37" i="14"/>
  <c r="O19" i="14"/>
  <c r="O21" i="14" s="1"/>
  <c r="O36" i="14"/>
  <c r="O38" i="14" s="1"/>
  <c r="O40" i="14" s="1"/>
  <c r="O66" i="14" s="1"/>
  <c r="O39" i="14"/>
  <c r="O22" i="14"/>
  <c r="O24" i="14"/>
  <c r="O26" i="14"/>
  <c r="H26" i="25" s="1"/>
  <c r="N26" i="14"/>
  <c r="H25" i="25" s="1"/>
  <c r="M26" i="14"/>
  <c r="H24" i="25" s="1"/>
  <c r="L26" i="14"/>
  <c r="H23" i="25" s="1"/>
  <c r="K26" i="14"/>
  <c r="H22" i="25" s="1"/>
  <c r="J26" i="14"/>
  <c r="H21" i="25" s="1"/>
  <c r="I26" i="14"/>
  <c r="H20" i="25" s="1"/>
  <c r="H26" i="14"/>
  <c r="H19" i="25" s="1"/>
  <c r="G26" i="14"/>
  <c r="H18" i="25" s="1"/>
  <c r="D21" i="24" s="1"/>
  <c r="F26" i="14"/>
  <c r="H17" i="25" s="1"/>
  <c r="D9" i="24" s="1"/>
  <c r="O28" i="14"/>
  <c r="G117" i="24" s="1"/>
  <c r="N28" i="14"/>
  <c r="G105" i="24" s="1"/>
  <c r="M28" i="14"/>
  <c r="G93" i="24" s="1"/>
  <c r="L28" i="14"/>
  <c r="G81" i="24" s="1"/>
  <c r="K28" i="14"/>
  <c r="G69" i="24" s="1"/>
  <c r="J28" i="14"/>
  <c r="G57" i="24" s="1"/>
  <c r="I28" i="14"/>
  <c r="G45" i="24" s="1"/>
  <c r="H28" i="14"/>
  <c r="G33" i="24" s="1"/>
  <c r="G28" i="14"/>
  <c r="G21" i="24" s="1"/>
  <c r="O27" i="14"/>
  <c r="I26" i="25" s="1"/>
  <c r="N27" i="14"/>
  <c r="M27" i="14"/>
  <c r="I24" i="25" s="1"/>
  <c r="L27" i="14"/>
  <c r="I23" i="25" s="1"/>
  <c r="K27" i="14"/>
  <c r="I22" i="25" s="1"/>
  <c r="J27" i="14"/>
  <c r="I21" i="25" s="1"/>
  <c r="I27" i="14"/>
  <c r="I20" i="25" s="1"/>
  <c r="H27" i="14"/>
  <c r="I19" i="25" s="1"/>
  <c r="G27" i="14"/>
  <c r="I18" i="25" s="1"/>
  <c r="F28" i="14"/>
  <c r="G9" i="24" s="1"/>
  <c r="F27" i="14"/>
  <c r="I17" i="25" s="1"/>
  <c r="D203" i="25"/>
  <c r="E203" i="25" s="1"/>
  <c r="D202" i="25"/>
  <c r="E202" i="25" s="1"/>
  <c r="D201" i="25"/>
  <c r="E201" i="25" s="1"/>
  <c r="D200" i="25"/>
  <c r="E200" i="25" s="1"/>
  <c r="C23" i="27"/>
  <c r="D24" i="27" s="1"/>
  <c r="AW230" i="24" s="1"/>
  <c r="D193" i="25"/>
  <c r="E193" i="25" s="1"/>
  <c r="D192" i="25"/>
  <c r="D191" i="25"/>
  <c r="E191" i="25" s="1"/>
  <c r="D190" i="25"/>
  <c r="E190" i="25" s="1"/>
  <c r="D189" i="25"/>
  <c r="H180" i="25"/>
  <c r="H181" i="25" s="1"/>
  <c r="I181" i="25"/>
  <c r="D180" i="25"/>
  <c r="E181" i="25"/>
  <c r="D181" i="25"/>
  <c r="H171" i="25"/>
  <c r="I172" i="25"/>
  <c r="H172" i="25"/>
  <c r="D171" i="25"/>
  <c r="E37" i="25"/>
  <c r="G18" i="25"/>
  <c r="G19" i="25" s="1"/>
  <c r="G20" i="25" s="1"/>
  <c r="G21" i="25" s="1"/>
  <c r="G22" i="25" s="1"/>
  <c r="G23" i="25" s="1"/>
  <c r="G24" i="25" s="1"/>
  <c r="G25" i="25" s="1"/>
  <c r="G26" i="25" s="1"/>
  <c r="G27" i="25" s="1"/>
  <c r="G28" i="25"/>
  <c r="G29" i="25" s="1"/>
  <c r="G30" i="25" s="1"/>
  <c r="G31" i="25" s="1"/>
  <c r="G32" i="25" s="1"/>
  <c r="G33" i="25" s="1"/>
  <c r="G34" i="25" s="1"/>
  <c r="G35" i="25" s="1"/>
  <c r="G36" i="25" s="1"/>
  <c r="DS248" i="24"/>
  <c r="DQ20" i="24"/>
  <c r="DQ32" i="24" s="1"/>
  <c r="DQ44" i="24" s="1"/>
  <c r="DQ56" i="24" s="1"/>
  <c r="DQ68" i="24" s="1"/>
  <c r="DQ80" i="24" s="1"/>
  <c r="DQ92" i="24" s="1"/>
  <c r="DQ104" i="24" s="1"/>
  <c r="DQ116" i="24" s="1"/>
  <c r="DQ128" i="24" s="1"/>
  <c r="DQ140" i="24" s="1"/>
  <c r="DQ152" i="24" s="1"/>
  <c r="DQ164" i="24" s="1"/>
  <c r="DQ176" i="24" s="1"/>
  <c r="DQ188" i="24" s="1"/>
  <c r="DQ200" i="24" s="1"/>
  <c r="DQ212" i="24" s="1"/>
  <c r="DQ224" i="24" s="1"/>
  <c r="DQ236" i="24" s="1"/>
  <c r="DQ248" i="24" s="1"/>
  <c r="DA248" i="24"/>
  <c r="CY20" i="24"/>
  <c r="CY32" i="24" s="1"/>
  <c r="CY44" i="24" s="1"/>
  <c r="CY56" i="24" s="1"/>
  <c r="CY68" i="24" s="1"/>
  <c r="CY80" i="24" s="1"/>
  <c r="CY92" i="24" s="1"/>
  <c r="CY104" i="24" s="1"/>
  <c r="CY116" i="24" s="1"/>
  <c r="CY128" i="24" s="1"/>
  <c r="CY140" i="24" s="1"/>
  <c r="CY152" i="24" s="1"/>
  <c r="CY164" i="24" s="1"/>
  <c r="CY176" i="24" s="1"/>
  <c r="CY188" i="24" s="1"/>
  <c r="CY200" i="24" s="1"/>
  <c r="CY212" i="24" s="1"/>
  <c r="CY224" i="24" s="1"/>
  <c r="CY236" i="24" s="1"/>
  <c r="CY248" i="24" s="1"/>
  <c r="CI248" i="24"/>
  <c r="CG20" i="24"/>
  <c r="CG32" i="24" s="1"/>
  <c r="CG44" i="24" s="1"/>
  <c r="CG56" i="24" s="1"/>
  <c r="CG68" i="24" s="1"/>
  <c r="CG80" i="24" s="1"/>
  <c r="CG92" i="24" s="1"/>
  <c r="CG104" i="24" s="1"/>
  <c r="CG116" i="24" s="1"/>
  <c r="CG128" i="24" s="1"/>
  <c r="CG140" i="24" s="1"/>
  <c r="CG152" i="24" s="1"/>
  <c r="CG164" i="24" s="1"/>
  <c r="CG176" i="24" s="1"/>
  <c r="CG188" i="24" s="1"/>
  <c r="CG200" i="24" s="1"/>
  <c r="CG212" i="24" s="1"/>
  <c r="CG224" i="24" s="1"/>
  <c r="CG236" i="24" s="1"/>
  <c r="CG248" i="24" s="1"/>
  <c r="AW248" i="24"/>
  <c r="AU20" i="24"/>
  <c r="AU32" i="24"/>
  <c r="AU44" i="24" s="1"/>
  <c r="AU56" i="24" s="1"/>
  <c r="AU68" i="24" s="1"/>
  <c r="AU80" i="24" s="1"/>
  <c r="AU92" i="24" s="1"/>
  <c r="AU104" i="24" s="1"/>
  <c r="AU116" i="24" s="1"/>
  <c r="AU128" i="24" s="1"/>
  <c r="AU140" i="24" s="1"/>
  <c r="AU152" i="24" s="1"/>
  <c r="AU164" i="24" s="1"/>
  <c r="AU176" i="24" s="1"/>
  <c r="AU188" i="24" s="1"/>
  <c r="AU200" i="24" s="1"/>
  <c r="AU212" i="24" s="1"/>
  <c r="AU224" i="24" s="1"/>
  <c r="AU236" i="24" s="1"/>
  <c r="AU248" i="24" s="1"/>
  <c r="AE248" i="24"/>
  <c r="AC20" i="24"/>
  <c r="AC32" i="24" s="1"/>
  <c r="AC44" i="24" s="1"/>
  <c r="AC56" i="24" s="1"/>
  <c r="AC68" i="24" s="1"/>
  <c r="AC80" i="24" s="1"/>
  <c r="AC92" i="24" s="1"/>
  <c r="AC104" i="24" s="1"/>
  <c r="AC116" i="24" s="1"/>
  <c r="AC128" i="24" s="1"/>
  <c r="AC140" i="24" s="1"/>
  <c r="AC152" i="24" s="1"/>
  <c r="AC164" i="24" s="1"/>
  <c r="AC176" i="24" s="1"/>
  <c r="AC188" i="24" s="1"/>
  <c r="AC200" i="24" s="1"/>
  <c r="AC212" i="24" s="1"/>
  <c r="AC224" i="24" s="1"/>
  <c r="AC236" i="24" s="1"/>
  <c r="AC248" i="24" s="1"/>
  <c r="DS247" i="24"/>
  <c r="DQ19" i="24"/>
  <c r="DQ31" i="24" s="1"/>
  <c r="DQ43" i="24" s="1"/>
  <c r="DQ55" i="24" s="1"/>
  <c r="DQ67" i="24" s="1"/>
  <c r="DQ79" i="24" s="1"/>
  <c r="DQ91" i="24" s="1"/>
  <c r="DQ103" i="24" s="1"/>
  <c r="DQ115" i="24" s="1"/>
  <c r="DQ127" i="24" s="1"/>
  <c r="DQ139" i="24" s="1"/>
  <c r="DQ151" i="24" s="1"/>
  <c r="DQ163" i="24" s="1"/>
  <c r="DQ175" i="24" s="1"/>
  <c r="DQ187" i="24" s="1"/>
  <c r="DQ199" i="24" s="1"/>
  <c r="DQ211" i="24" s="1"/>
  <c r="DQ223" i="24" s="1"/>
  <c r="DQ235" i="24" s="1"/>
  <c r="DQ247" i="24" s="1"/>
  <c r="DA247" i="24"/>
  <c r="CY19" i="24"/>
  <c r="CY31" i="24" s="1"/>
  <c r="CY43" i="24" s="1"/>
  <c r="CY55" i="24" s="1"/>
  <c r="CY67" i="24" s="1"/>
  <c r="CY79" i="24" s="1"/>
  <c r="CY91" i="24" s="1"/>
  <c r="CY103" i="24" s="1"/>
  <c r="CY115" i="24" s="1"/>
  <c r="CY127" i="24" s="1"/>
  <c r="CY139" i="24" s="1"/>
  <c r="CY151" i="24" s="1"/>
  <c r="CY163" i="24" s="1"/>
  <c r="CY175" i="24" s="1"/>
  <c r="CY187" i="24" s="1"/>
  <c r="CY199" i="24" s="1"/>
  <c r="CY211" i="24" s="1"/>
  <c r="CY223" i="24" s="1"/>
  <c r="CY235" i="24" s="1"/>
  <c r="CY247" i="24" s="1"/>
  <c r="CI247" i="24"/>
  <c r="CG19" i="24"/>
  <c r="CG31" i="24" s="1"/>
  <c r="CG43" i="24" s="1"/>
  <c r="CG55" i="24" s="1"/>
  <c r="CG67" i="24" s="1"/>
  <c r="CG79" i="24" s="1"/>
  <c r="CG91" i="24" s="1"/>
  <c r="CG103" i="24" s="1"/>
  <c r="CG115" i="24" s="1"/>
  <c r="CG127" i="24" s="1"/>
  <c r="CG139" i="24" s="1"/>
  <c r="CG151" i="24" s="1"/>
  <c r="CG163" i="24" s="1"/>
  <c r="CG175" i="24" s="1"/>
  <c r="CG187" i="24" s="1"/>
  <c r="CG199" i="24" s="1"/>
  <c r="CG211" i="24" s="1"/>
  <c r="CG223" i="24" s="1"/>
  <c r="CG235" i="24" s="1"/>
  <c r="CG247" i="24" s="1"/>
  <c r="AU19" i="24"/>
  <c r="AU31" i="24"/>
  <c r="AU43" i="24" s="1"/>
  <c r="AU55" i="24" s="1"/>
  <c r="AU67" i="24" s="1"/>
  <c r="AU79" i="24" s="1"/>
  <c r="AU91" i="24" s="1"/>
  <c r="AU103" i="24" s="1"/>
  <c r="AU115" i="24" s="1"/>
  <c r="AU127" i="24" s="1"/>
  <c r="AU139" i="24" s="1"/>
  <c r="AU151" i="24" s="1"/>
  <c r="AU163" i="24" s="1"/>
  <c r="AU175" i="24" s="1"/>
  <c r="AU187" i="24" s="1"/>
  <c r="AU199" i="24" s="1"/>
  <c r="AU211" i="24" s="1"/>
  <c r="AU223" i="24" s="1"/>
  <c r="AU235" i="24" s="1"/>
  <c r="AU247" i="24" s="1"/>
  <c r="AC19" i="24"/>
  <c r="AC31" i="24" s="1"/>
  <c r="AC43" i="24" s="1"/>
  <c r="AC55" i="24" s="1"/>
  <c r="AC67" i="24" s="1"/>
  <c r="AC79" i="24" s="1"/>
  <c r="AC91" i="24" s="1"/>
  <c r="AC103" i="24" s="1"/>
  <c r="AC115" i="24" s="1"/>
  <c r="AC127" i="24" s="1"/>
  <c r="AC139" i="24" s="1"/>
  <c r="AC151" i="24" s="1"/>
  <c r="AC163" i="24" s="1"/>
  <c r="AC175" i="24" s="1"/>
  <c r="AC187" i="24" s="1"/>
  <c r="AC199" i="24" s="1"/>
  <c r="AC211" i="24" s="1"/>
  <c r="AC223" i="24" s="1"/>
  <c r="AC235" i="24" s="1"/>
  <c r="AC247" i="24" s="1"/>
  <c r="M247" i="24"/>
  <c r="EF30" i="24"/>
  <c r="EF42" i="24" s="1"/>
  <c r="EF54" i="24" s="1"/>
  <c r="EF66" i="24" s="1"/>
  <c r="EF78" i="24" s="1"/>
  <c r="EF90" i="24" s="1"/>
  <c r="EF102" i="24" s="1"/>
  <c r="EF114" i="24" s="1"/>
  <c r="EF126" i="24" s="1"/>
  <c r="EF138" i="24" s="1"/>
  <c r="EF150" i="24" s="1"/>
  <c r="EF162" i="24" s="1"/>
  <c r="EF174" i="24" s="1"/>
  <c r="EF186" i="24"/>
  <c r="EF198" i="24" s="1"/>
  <c r="EF210" i="24" s="1"/>
  <c r="EF222" i="24" s="1"/>
  <c r="EF234" i="24" s="1"/>
  <c r="EF246" i="24" s="1"/>
  <c r="DS246" i="24"/>
  <c r="DQ18" i="24"/>
  <c r="DQ30" i="24" s="1"/>
  <c r="DQ42" i="24" s="1"/>
  <c r="DQ54" i="24" s="1"/>
  <c r="DQ66" i="24" s="1"/>
  <c r="DQ78" i="24" s="1"/>
  <c r="DQ90" i="24" s="1"/>
  <c r="DQ102" i="24" s="1"/>
  <c r="DQ114" i="24" s="1"/>
  <c r="DQ126" i="24" s="1"/>
  <c r="DQ138" i="24" s="1"/>
  <c r="DQ150" i="24" s="1"/>
  <c r="DQ162" i="24" s="1"/>
  <c r="DQ174" i="24" s="1"/>
  <c r="DQ186" i="24" s="1"/>
  <c r="DQ198" i="24" s="1"/>
  <c r="DQ210" i="24" s="1"/>
  <c r="DQ222" i="24" s="1"/>
  <c r="DQ234" i="24" s="1"/>
  <c r="DQ246" i="24" s="1"/>
  <c r="DA246" i="24"/>
  <c r="CY18" i="24"/>
  <c r="CY30" i="24"/>
  <c r="CY42" i="24" s="1"/>
  <c r="CY54" i="24" s="1"/>
  <c r="CY66" i="24" s="1"/>
  <c r="CY78" i="24" s="1"/>
  <c r="CY90" i="24" s="1"/>
  <c r="CY102" i="24" s="1"/>
  <c r="CY114" i="24" s="1"/>
  <c r="CY126" i="24" s="1"/>
  <c r="CY138" i="24" s="1"/>
  <c r="CY150" i="24" s="1"/>
  <c r="CY162" i="24" s="1"/>
  <c r="CY174" i="24" s="1"/>
  <c r="CY186" i="24" s="1"/>
  <c r="CY198" i="24" s="1"/>
  <c r="CY210" i="24" s="1"/>
  <c r="CY222" i="24" s="1"/>
  <c r="CY234" i="24" s="1"/>
  <c r="CY246" i="24" s="1"/>
  <c r="CI246" i="24"/>
  <c r="CG18" i="24"/>
  <c r="CG30" i="24" s="1"/>
  <c r="CG42" i="24" s="1"/>
  <c r="CG54" i="24" s="1"/>
  <c r="CG66" i="24" s="1"/>
  <c r="CG78" i="24" s="1"/>
  <c r="CG90" i="24" s="1"/>
  <c r="CG102" i="24" s="1"/>
  <c r="CG114" i="24" s="1"/>
  <c r="CG126" i="24" s="1"/>
  <c r="CG138" i="24" s="1"/>
  <c r="CG150" i="24" s="1"/>
  <c r="CG162" i="24" s="1"/>
  <c r="CG174" i="24" s="1"/>
  <c r="CG186" i="24" s="1"/>
  <c r="CG198" i="24" s="1"/>
  <c r="CG210" i="24" s="1"/>
  <c r="CG222" i="24" s="1"/>
  <c r="CG234" i="24" s="1"/>
  <c r="CG246" i="24" s="1"/>
  <c r="BJ30" i="24"/>
  <c r="BJ42" i="24"/>
  <c r="BJ54" i="24"/>
  <c r="BJ66" i="24"/>
  <c r="BJ78" i="24"/>
  <c r="BJ90" i="24"/>
  <c r="BJ102" i="24" s="1"/>
  <c r="BJ114" i="24" s="1"/>
  <c r="BJ126" i="24" s="1"/>
  <c r="BJ138" i="24" s="1"/>
  <c r="BJ150" i="24" s="1"/>
  <c r="BJ162" i="24" s="1"/>
  <c r="BJ174" i="24" s="1"/>
  <c r="BJ186" i="24" s="1"/>
  <c r="BJ198" i="24" s="1"/>
  <c r="BJ210" i="24" s="1"/>
  <c r="BJ222" i="24" s="1"/>
  <c r="BJ234" i="24" s="1"/>
  <c r="BJ246" i="24" s="1"/>
  <c r="AW246" i="24"/>
  <c r="AU18" i="24"/>
  <c r="AU30" i="24" s="1"/>
  <c r="AU42" i="24" s="1"/>
  <c r="AU54" i="24" s="1"/>
  <c r="AU66" i="24" s="1"/>
  <c r="AU78" i="24" s="1"/>
  <c r="AU90" i="24" s="1"/>
  <c r="AU102" i="24" s="1"/>
  <c r="AU114" i="24" s="1"/>
  <c r="AU126" i="24" s="1"/>
  <c r="AU138" i="24" s="1"/>
  <c r="AU150" i="24" s="1"/>
  <c r="AU162" i="24" s="1"/>
  <c r="AU174" i="24" s="1"/>
  <c r="AU186" i="24" s="1"/>
  <c r="AU198" i="24" s="1"/>
  <c r="AU210" i="24" s="1"/>
  <c r="AU222" i="24" s="1"/>
  <c r="AU234" i="24" s="1"/>
  <c r="AU246" i="24" s="1"/>
  <c r="AE246" i="24"/>
  <c r="AC18" i="24"/>
  <c r="AC30" i="24" s="1"/>
  <c r="AC42" i="24" s="1"/>
  <c r="AC54" i="24" s="1"/>
  <c r="AC66" i="24" s="1"/>
  <c r="AC78" i="24" s="1"/>
  <c r="AC90" i="24" s="1"/>
  <c r="AC102" i="24" s="1"/>
  <c r="AC114" i="24" s="1"/>
  <c r="AC126" i="24" s="1"/>
  <c r="AC138" i="24" s="1"/>
  <c r="AC150" i="24" s="1"/>
  <c r="AC162" i="24" s="1"/>
  <c r="AC174" i="24" s="1"/>
  <c r="AC186" i="24" s="1"/>
  <c r="AC198" i="24" s="1"/>
  <c r="AC210" i="24" s="1"/>
  <c r="AC222" i="24" s="1"/>
  <c r="AC234" i="24" s="1"/>
  <c r="AC246" i="24" s="1"/>
  <c r="DS245" i="24"/>
  <c r="DQ17" i="24"/>
  <c r="DQ29" i="24" s="1"/>
  <c r="DQ41" i="24" s="1"/>
  <c r="DQ53" i="24" s="1"/>
  <c r="DQ65" i="24" s="1"/>
  <c r="DQ77" i="24" s="1"/>
  <c r="DQ89" i="24" s="1"/>
  <c r="DQ101" i="24" s="1"/>
  <c r="DQ113" i="24" s="1"/>
  <c r="DQ125" i="24" s="1"/>
  <c r="DQ137" i="24" s="1"/>
  <c r="DQ149" i="24" s="1"/>
  <c r="DQ161" i="24" s="1"/>
  <c r="DQ173" i="24" s="1"/>
  <c r="DQ185" i="24" s="1"/>
  <c r="DQ197" i="24" s="1"/>
  <c r="DQ209" i="24" s="1"/>
  <c r="DQ221" i="24" s="1"/>
  <c r="DQ233" i="24" s="1"/>
  <c r="DQ245" i="24" s="1"/>
  <c r="DA245" i="24"/>
  <c r="CY17" i="24"/>
  <c r="CY29" i="24" s="1"/>
  <c r="CY41" i="24" s="1"/>
  <c r="CY53" i="24" s="1"/>
  <c r="CY65" i="24" s="1"/>
  <c r="CY77" i="24" s="1"/>
  <c r="CY89" i="24" s="1"/>
  <c r="CY101" i="24" s="1"/>
  <c r="CY113" i="24" s="1"/>
  <c r="CY125" i="24" s="1"/>
  <c r="CY137" i="24" s="1"/>
  <c r="CY149" i="24" s="1"/>
  <c r="CY161" i="24" s="1"/>
  <c r="CY173" i="24" s="1"/>
  <c r="CY185" i="24" s="1"/>
  <c r="CY197" i="24" s="1"/>
  <c r="CY209" i="24" s="1"/>
  <c r="CY221" i="24" s="1"/>
  <c r="CY233" i="24" s="1"/>
  <c r="CY245" i="24" s="1"/>
  <c r="CI245" i="24"/>
  <c r="CG17" i="24"/>
  <c r="CG29" i="24" s="1"/>
  <c r="CG41" i="24" s="1"/>
  <c r="CG53" i="24" s="1"/>
  <c r="CG65" i="24" s="1"/>
  <c r="CG77" i="24" s="1"/>
  <c r="CG89" i="24" s="1"/>
  <c r="CG101" i="24" s="1"/>
  <c r="CG113" i="24" s="1"/>
  <c r="CG125" i="24" s="1"/>
  <c r="CG137" i="24" s="1"/>
  <c r="CG149" i="24" s="1"/>
  <c r="CG161" i="24" s="1"/>
  <c r="CG173" i="24" s="1"/>
  <c r="CG185" i="24" s="1"/>
  <c r="CG197" i="24" s="1"/>
  <c r="CG209" i="24" s="1"/>
  <c r="CG221" i="24" s="1"/>
  <c r="CG233" i="24" s="1"/>
  <c r="CG245" i="24" s="1"/>
  <c r="AU17" i="24"/>
  <c r="AU29" i="24" s="1"/>
  <c r="AU41" i="24" s="1"/>
  <c r="AU53" i="24" s="1"/>
  <c r="AU65" i="24" s="1"/>
  <c r="AU77" i="24" s="1"/>
  <c r="AU89" i="24" s="1"/>
  <c r="AU101" i="24" s="1"/>
  <c r="AU113" i="24" s="1"/>
  <c r="AU125" i="24" s="1"/>
  <c r="AU137" i="24" s="1"/>
  <c r="AU149" i="24" s="1"/>
  <c r="AU161" i="24" s="1"/>
  <c r="AU173" i="24" s="1"/>
  <c r="AU185" i="24" s="1"/>
  <c r="AU197" i="24" s="1"/>
  <c r="AU209" i="24" s="1"/>
  <c r="AU221" i="24" s="1"/>
  <c r="AU233" i="24" s="1"/>
  <c r="AU245" i="24" s="1"/>
  <c r="AC17" i="24"/>
  <c r="AC29" i="24" s="1"/>
  <c r="AC41" i="24" s="1"/>
  <c r="AC53" i="24" s="1"/>
  <c r="AC65" i="24" s="1"/>
  <c r="AC77" i="24" s="1"/>
  <c r="AC89" i="24" s="1"/>
  <c r="AC101" i="24" s="1"/>
  <c r="AC113" i="24" s="1"/>
  <c r="AC125" i="24" s="1"/>
  <c r="AC137" i="24" s="1"/>
  <c r="AC149" i="24" s="1"/>
  <c r="AC161" i="24" s="1"/>
  <c r="AC173" i="24" s="1"/>
  <c r="AC185" i="24" s="1"/>
  <c r="AC197" i="24" s="1"/>
  <c r="AC209" i="24" s="1"/>
  <c r="AC221" i="24" s="1"/>
  <c r="AC233" i="24" s="1"/>
  <c r="AC245" i="24" s="1"/>
  <c r="M245" i="24"/>
  <c r="DS244" i="24"/>
  <c r="DQ16" i="24"/>
  <c r="DQ28" i="24" s="1"/>
  <c r="DQ40" i="24" s="1"/>
  <c r="DQ52" i="24" s="1"/>
  <c r="DQ64" i="24" s="1"/>
  <c r="DQ76" i="24" s="1"/>
  <c r="DQ88" i="24" s="1"/>
  <c r="DQ100" i="24" s="1"/>
  <c r="DQ112" i="24" s="1"/>
  <c r="DQ124" i="24" s="1"/>
  <c r="DQ136" i="24" s="1"/>
  <c r="DQ148" i="24" s="1"/>
  <c r="DQ160" i="24" s="1"/>
  <c r="DQ172" i="24" s="1"/>
  <c r="DQ184" i="24" s="1"/>
  <c r="DQ196" i="24" s="1"/>
  <c r="DQ208" i="24" s="1"/>
  <c r="DQ220" i="24" s="1"/>
  <c r="DQ232" i="24" s="1"/>
  <c r="DQ244" i="24" s="1"/>
  <c r="DA244" i="24"/>
  <c r="CY16" i="24"/>
  <c r="CY28" i="24" s="1"/>
  <c r="CY40" i="24" s="1"/>
  <c r="CY52" i="24" s="1"/>
  <c r="CY64" i="24" s="1"/>
  <c r="CY76" i="24" s="1"/>
  <c r="CY88" i="24" s="1"/>
  <c r="CY100" i="24" s="1"/>
  <c r="CY112" i="24" s="1"/>
  <c r="CY124" i="24" s="1"/>
  <c r="CY136" i="24" s="1"/>
  <c r="CY148" i="24" s="1"/>
  <c r="CY160" i="24" s="1"/>
  <c r="CY172" i="24" s="1"/>
  <c r="CY184" i="24" s="1"/>
  <c r="CY196" i="24" s="1"/>
  <c r="CY208" i="24" s="1"/>
  <c r="CY220" i="24" s="1"/>
  <c r="CY232" i="24" s="1"/>
  <c r="CY244" i="24" s="1"/>
  <c r="CI244" i="24"/>
  <c r="CG16" i="24"/>
  <c r="CG28" i="24" s="1"/>
  <c r="CG40" i="24" s="1"/>
  <c r="CG52" i="24" s="1"/>
  <c r="CG64" i="24" s="1"/>
  <c r="CG76" i="24" s="1"/>
  <c r="CG88" i="24" s="1"/>
  <c r="CG100" i="24" s="1"/>
  <c r="CG112" i="24" s="1"/>
  <c r="CG124" i="24" s="1"/>
  <c r="CG136" i="24" s="1"/>
  <c r="CG148" i="24" s="1"/>
  <c r="CG160" i="24" s="1"/>
  <c r="CG172" i="24" s="1"/>
  <c r="CG184" i="24" s="1"/>
  <c r="CG196" i="24" s="1"/>
  <c r="CG208" i="24" s="1"/>
  <c r="CG220" i="24" s="1"/>
  <c r="CG232" i="24" s="1"/>
  <c r="CG244" i="24" s="1"/>
  <c r="AW244" i="24"/>
  <c r="AU16" i="24"/>
  <c r="AU28" i="24"/>
  <c r="AU40" i="24" s="1"/>
  <c r="AU52" i="24" s="1"/>
  <c r="AU64" i="24" s="1"/>
  <c r="AU76" i="24" s="1"/>
  <c r="AU88" i="24" s="1"/>
  <c r="AU100" i="24" s="1"/>
  <c r="AU112" i="24" s="1"/>
  <c r="AU124" i="24" s="1"/>
  <c r="AU136" i="24" s="1"/>
  <c r="AU148" i="24" s="1"/>
  <c r="AU160" i="24" s="1"/>
  <c r="AU172" i="24" s="1"/>
  <c r="AU184" i="24" s="1"/>
  <c r="AU196" i="24" s="1"/>
  <c r="AU208" i="24" s="1"/>
  <c r="AU220" i="24" s="1"/>
  <c r="AU232" i="24" s="1"/>
  <c r="AU244" i="24" s="1"/>
  <c r="AC16" i="24"/>
  <c r="AC28" i="24"/>
  <c r="AC40" i="24" s="1"/>
  <c r="AC52" i="24" s="1"/>
  <c r="AC64" i="24" s="1"/>
  <c r="AC76" i="24" s="1"/>
  <c r="AC88" i="24" s="1"/>
  <c r="AC100" i="24" s="1"/>
  <c r="AC112" i="24" s="1"/>
  <c r="AC124" i="24" s="1"/>
  <c r="AC136" i="24" s="1"/>
  <c r="AC148" i="24" s="1"/>
  <c r="AC160" i="24" s="1"/>
  <c r="AC172" i="24" s="1"/>
  <c r="AC184" i="24" s="1"/>
  <c r="AC196" i="24" s="1"/>
  <c r="AC208" i="24" s="1"/>
  <c r="AC220" i="24" s="1"/>
  <c r="AC232" i="24" s="1"/>
  <c r="AC244" i="24" s="1"/>
  <c r="DS243" i="24"/>
  <c r="DQ15" i="24"/>
  <c r="DQ27" i="24" s="1"/>
  <c r="DQ39" i="24" s="1"/>
  <c r="DQ51" i="24" s="1"/>
  <c r="DQ63" i="24" s="1"/>
  <c r="DQ75" i="24" s="1"/>
  <c r="DQ87" i="24" s="1"/>
  <c r="DQ99" i="24" s="1"/>
  <c r="DQ111" i="24" s="1"/>
  <c r="DQ123" i="24" s="1"/>
  <c r="DQ135" i="24" s="1"/>
  <c r="DQ147" i="24" s="1"/>
  <c r="DQ159" i="24" s="1"/>
  <c r="DQ171" i="24" s="1"/>
  <c r="DQ183" i="24" s="1"/>
  <c r="DQ195" i="24" s="1"/>
  <c r="DQ207" i="24" s="1"/>
  <c r="DQ219" i="24" s="1"/>
  <c r="DQ231" i="24" s="1"/>
  <c r="DQ243" i="24" s="1"/>
  <c r="DA243" i="24"/>
  <c r="CY15" i="24"/>
  <c r="CY27" i="24" s="1"/>
  <c r="CY39" i="24" s="1"/>
  <c r="CY51" i="24" s="1"/>
  <c r="CY63" i="24" s="1"/>
  <c r="CY75" i="24" s="1"/>
  <c r="CY87" i="24" s="1"/>
  <c r="CY99" i="24" s="1"/>
  <c r="CY111" i="24" s="1"/>
  <c r="CY123" i="24" s="1"/>
  <c r="CY135" i="24" s="1"/>
  <c r="CY147" i="24" s="1"/>
  <c r="CY159" i="24" s="1"/>
  <c r="CY171" i="24" s="1"/>
  <c r="CY183" i="24" s="1"/>
  <c r="CY195" i="24" s="1"/>
  <c r="CY207" i="24" s="1"/>
  <c r="CY219" i="24" s="1"/>
  <c r="CY231" i="24" s="1"/>
  <c r="CY243" i="24" s="1"/>
  <c r="CI243" i="24"/>
  <c r="CG15" i="24"/>
  <c r="CG27" i="24" s="1"/>
  <c r="CG39" i="24" s="1"/>
  <c r="CG51" i="24" s="1"/>
  <c r="CG63" i="24" s="1"/>
  <c r="CG75" i="24" s="1"/>
  <c r="CG87" i="24" s="1"/>
  <c r="CG99" i="24" s="1"/>
  <c r="CG111" i="24" s="1"/>
  <c r="CG123" i="24" s="1"/>
  <c r="CG135" i="24" s="1"/>
  <c r="CG147" i="24" s="1"/>
  <c r="CG159" i="24" s="1"/>
  <c r="CG171" i="24" s="1"/>
  <c r="CG183" i="24" s="1"/>
  <c r="CG195" i="24" s="1"/>
  <c r="CG207" i="24" s="1"/>
  <c r="CG219" i="24" s="1"/>
  <c r="CG231" i="24" s="1"/>
  <c r="CG243" i="24" s="1"/>
  <c r="AU15" i="24"/>
  <c r="AU27" i="24" s="1"/>
  <c r="AU39" i="24" s="1"/>
  <c r="AU51" i="24" s="1"/>
  <c r="AU63" i="24" s="1"/>
  <c r="AU75" i="24" s="1"/>
  <c r="AU87" i="24" s="1"/>
  <c r="AU99" i="24" s="1"/>
  <c r="AU111" i="24" s="1"/>
  <c r="AU123" i="24" s="1"/>
  <c r="AU135" i="24" s="1"/>
  <c r="AU147" i="24" s="1"/>
  <c r="AU159" i="24" s="1"/>
  <c r="AU171" i="24" s="1"/>
  <c r="AU183" i="24" s="1"/>
  <c r="AU195" i="24" s="1"/>
  <c r="AU207" i="24" s="1"/>
  <c r="AU219" i="24" s="1"/>
  <c r="AU231" i="24" s="1"/>
  <c r="AU243" i="24" s="1"/>
  <c r="AE243" i="24"/>
  <c r="AC15" i="24"/>
  <c r="AC27" i="24" s="1"/>
  <c r="AC39" i="24" s="1"/>
  <c r="AC51" i="24" s="1"/>
  <c r="AC63" i="24" s="1"/>
  <c r="AC75" i="24" s="1"/>
  <c r="AC87" i="24" s="1"/>
  <c r="AC99" i="24" s="1"/>
  <c r="AC111" i="24" s="1"/>
  <c r="AC123" i="24" s="1"/>
  <c r="AC135" i="24" s="1"/>
  <c r="AC147" i="24" s="1"/>
  <c r="AC159" i="24" s="1"/>
  <c r="AC171" i="24" s="1"/>
  <c r="AC183" i="24" s="1"/>
  <c r="AC195" i="24" s="1"/>
  <c r="AC207" i="24" s="1"/>
  <c r="AC219" i="24" s="1"/>
  <c r="AC231" i="24" s="1"/>
  <c r="AC243" i="24" s="1"/>
  <c r="M243" i="24"/>
  <c r="DS242" i="24"/>
  <c r="DQ14" i="24"/>
  <c r="DQ26" i="24" s="1"/>
  <c r="DQ38" i="24" s="1"/>
  <c r="DQ50" i="24" s="1"/>
  <c r="DQ62" i="24" s="1"/>
  <c r="DQ74" i="24" s="1"/>
  <c r="DQ86" i="24" s="1"/>
  <c r="DQ98" i="24" s="1"/>
  <c r="DQ110" i="24" s="1"/>
  <c r="DQ122" i="24" s="1"/>
  <c r="DQ134" i="24" s="1"/>
  <c r="DQ146" i="24" s="1"/>
  <c r="DQ158" i="24" s="1"/>
  <c r="DQ170" i="24" s="1"/>
  <c r="DQ182" i="24" s="1"/>
  <c r="DQ194" i="24" s="1"/>
  <c r="DQ206" i="24" s="1"/>
  <c r="DQ218" i="24" s="1"/>
  <c r="DQ230" i="24" s="1"/>
  <c r="DQ242" i="24" s="1"/>
  <c r="DA242" i="24"/>
  <c r="CY14" i="24"/>
  <c r="CY26" i="24" s="1"/>
  <c r="CY38" i="24" s="1"/>
  <c r="CY50" i="24" s="1"/>
  <c r="CY62" i="24" s="1"/>
  <c r="CY74" i="24" s="1"/>
  <c r="CY86" i="24" s="1"/>
  <c r="CY98" i="24" s="1"/>
  <c r="CY110" i="24" s="1"/>
  <c r="CY122" i="24" s="1"/>
  <c r="CY134" i="24" s="1"/>
  <c r="CY146" i="24" s="1"/>
  <c r="CY158" i="24" s="1"/>
  <c r="CY170" i="24" s="1"/>
  <c r="CY182" i="24" s="1"/>
  <c r="CY194" i="24" s="1"/>
  <c r="CY206" i="24" s="1"/>
  <c r="CY218" i="24" s="1"/>
  <c r="CY230" i="24" s="1"/>
  <c r="CY242" i="24" s="1"/>
  <c r="CI242" i="24"/>
  <c r="CG14" i="24"/>
  <c r="CG26" i="24" s="1"/>
  <c r="CG38" i="24" s="1"/>
  <c r="CG50" i="24" s="1"/>
  <c r="CG62" i="24" s="1"/>
  <c r="CG74" i="24" s="1"/>
  <c r="CG86" i="24" s="1"/>
  <c r="CG98" i="24" s="1"/>
  <c r="CG110" i="24" s="1"/>
  <c r="CG122" i="24" s="1"/>
  <c r="CG134" i="24" s="1"/>
  <c r="CG146" i="24" s="1"/>
  <c r="CG158" i="24" s="1"/>
  <c r="CG170" i="24" s="1"/>
  <c r="CG182" i="24" s="1"/>
  <c r="CG194" i="24" s="1"/>
  <c r="CG206" i="24" s="1"/>
  <c r="CG218" i="24" s="1"/>
  <c r="CG230" i="24" s="1"/>
  <c r="CG242" i="24" s="1"/>
  <c r="AW242" i="24"/>
  <c r="AU14" i="24"/>
  <c r="AU26" i="24" s="1"/>
  <c r="AU38" i="24" s="1"/>
  <c r="AU50" i="24" s="1"/>
  <c r="AU62" i="24" s="1"/>
  <c r="AU74" i="24" s="1"/>
  <c r="AU86" i="24" s="1"/>
  <c r="AU98" i="24" s="1"/>
  <c r="AU110" i="24" s="1"/>
  <c r="AU122" i="24" s="1"/>
  <c r="AU134" i="24" s="1"/>
  <c r="AU146" i="24" s="1"/>
  <c r="AU158" i="24" s="1"/>
  <c r="AU170" i="24" s="1"/>
  <c r="AU182" i="24" s="1"/>
  <c r="AU194" i="24" s="1"/>
  <c r="AU206" i="24" s="1"/>
  <c r="AU218" i="24" s="1"/>
  <c r="AU230" i="24" s="1"/>
  <c r="AU242" i="24" s="1"/>
  <c r="AC14" i="24"/>
  <c r="AC26" i="24" s="1"/>
  <c r="AC38" i="24" s="1"/>
  <c r="AC50" i="24" s="1"/>
  <c r="AC62" i="24" s="1"/>
  <c r="AC74" i="24" s="1"/>
  <c r="AC86" i="24" s="1"/>
  <c r="AC98" i="24" s="1"/>
  <c r="AC110" i="24" s="1"/>
  <c r="AC122" i="24" s="1"/>
  <c r="AC134" i="24" s="1"/>
  <c r="AC146" i="24" s="1"/>
  <c r="AC158" i="24" s="1"/>
  <c r="AC170" i="24" s="1"/>
  <c r="AC182" i="24" s="1"/>
  <c r="AC194" i="24" s="1"/>
  <c r="AC206" i="24" s="1"/>
  <c r="AC218" i="24" s="1"/>
  <c r="AC230" i="24" s="1"/>
  <c r="AC242" i="24" s="1"/>
  <c r="DS241" i="24"/>
  <c r="DQ13" i="24"/>
  <c r="DQ25" i="24" s="1"/>
  <c r="DQ37" i="24" s="1"/>
  <c r="DQ49" i="24" s="1"/>
  <c r="DQ61" i="24" s="1"/>
  <c r="DQ73" i="24" s="1"/>
  <c r="DQ85" i="24" s="1"/>
  <c r="DQ97" i="24" s="1"/>
  <c r="DQ109" i="24" s="1"/>
  <c r="DQ121" i="24" s="1"/>
  <c r="DQ133" i="24" s="1"/>
  <c r="DQ145" i="24" s="1"/>
  <c r="DQ157" i="24" s="1"/>
  <c r="DQ169" i="24" s="1"/>
  <c r="DQ181" i="24" s="1"/>
  <c r="DQ193" i="24" s="1"/>
  <c r="DQ205" i="24" s="1"/>
  <c r="DQ217" i="24" s="1"/>
  <c r="DQ229" i="24" s="1"/>
  <c r="DQ241" i="24" s="1"/>
  <c r="DA241" i="24"/>
  <c r="CY13" i="24"/>
  <c r="CY25" i="24"/>
  <c r="CY37" i="24" s="1"/>
  <c r="CY49" i="24" s="1"/>
  <c r="CY61" i="24" s="1"/>
  <c r="CY73" i="24" s="1"/>
  <c r="CY85" i="24" s="1"/>
  <c r="CY97" i="24" s="1"/>
  <c r="CY109" i="24" s="1"/>
  <c r="CY121" i="24" s="1"/>
  <c r="CY133" i="24" s="1"/>
  <c r="CY145" i="24" s="1"/>
  <c r="CY157" i="24" s="1"/>
  <c r="CY169" i="24" s="1"/>
  <c r="CY181" i="24" s="1"/>
  <c r="CY193" i="24" s="1"/>
  <c r="CY205" i="24" s="1"/>
  <c r="CY217" i="24" s="1"/>
  <c r="CY229" i="24" s="1"/>
  <c r="CY241" i="24" s="1"/>
  <c r="CI241" i="24"/>
  <c r="CG13" i="24"/>
  <c r="CG25" i="24" s="1"/>
  <c r="CG37" i="24" s="1"/>
  <c r="CG49" i="24" s="1"/>
  <c r="CG61" i="24" s="1"/>
  <c r="CG73" i="24" s="1"/>
  <c r="CG85" i="24" s="1"/>
  <c r="CG97" i="24" s="1"/>
  <c r="CG109" i="24" s="1"/>
  <c r="CG121" i="24" s="1"/>
  <c r="CG133" i="24" s="1"/>
  <c r="CG145" i="24" s="1"/>
  <c r="CG157" i="24" s="1"/>
  <c r="CG169" i="24" s="1"/>
  <c r="CG181" i="24" s="1"/>
  <c r="CG193" i="24" s="1"/>
  <c r="CG205" i="24" s="1"/>
  <c r="CG217" i="24" s="1"/>
  <c r="CG229" i="24" s="1"/>
  <c r="CG241" i="24" s="1"/>
  <c r="AU13" i="24"/>
  <c r="AU25" i="24" s="1"/>
  <c r="AU37" i="24" s="1"/>
  <c r="AU49" i="24" s="1"/>
  <c r="AU61" i="24" s="1"/>
  <c r="AU73" i="24" s="1"/>
  <c r="AU85" i="24" s="1"/>
  <c r="AU97" i="24" s="1"/>
  <c r="AU109" i="24" s="1"/>
  <c r="AU121" i="24" s="1"/>
  <c r="AU133" i="24" s="1"/>
  <c r="AU145" i="24" s="1"/>
  <c r="AU157" i="24" s="1"/>
  <c r="AU169" i="24" s="1"/>
  <c r="AU181" i="24" s="1"/>
  <c r="AU193" i="24" s="1"/>
  <c r="AU205" i="24" s="1"/>
  <c r="AU217" i="24" s="1"/>
  <c r="AU229" i="24" s="1"/>
  <c r="AU241" i="24" s="1"/>
  <c r="AE241" i="24"/>
  <c r="AC13" i="24"/>
  <c r="AC25" i="24"/>
  <c r="AC37" i="24" s="1"/>
  <c r="AC49" i="24" s="1"/>
  <c r="AC61" i="24" s="1"/>
  <c r="AC73" i="24" s="1"/>
  <c r="AC85" i="24" s="1"/>
  <c r="AC97" i="24" s="1"/>
  <c r="AC109" i="24" s="1"/>
  <c r="AC121" i="24" s="1"/>
  <c r="AC133" i="24" s="1"/>
  <c r="AC145" i="24" s="1"/>
  <c r="AC157" i="24" s="1"/>
  <c r="AC169" i="24" s="1"/>
  <c r="AC181" i="24" s="1"/>
  <c r="AC193" i="24" s="1"/>
  <c r="AC205" i="24" s="1"/>
  <c r="AC217" i="24" s="1"/>
  <c r="AC229" i="24" s="1"/>
  <c r="AC241" i="24" s="1"/>
  <c r="M241" i="24"/>
  <c r="DS240" i="24"/>
  <c r="DQ12" i="24"/>
  <c r="DQ24" i="24" s="1"/>
  <c r="DQ36" i="24" s="1"/>
  <c r="DQ48" i="24" s="1"/>
  <c r="DQ60" i="24" s="1"/>
  <c r="DQ72" i="24" s="1"/>
  <c r="DQ84" i="24" s="1"/>
  <c r="DQ96" i="24" s="1"/>
  <c r="DQ108" i="24" s="1"/>
  <c r="DQ120" i="24" s="1"/>
  <c r="DQ132" i="24" s="1"/>
  <c r="DQ144" i="24" s="1"/>
  <c r="DQ156" i="24" s="1"/>
  <c r="DQ168" i="24" s="1"/>
  <c r="DQ180" i="24" s="1"/>
  <c r="DQ192" i="24" s="1"/>
  <c r="DQ204" i="24" s="1"/>
  <c r="DQ216" i="24" s="1"/>
  <c r="DQ228" i="24" s="1"/>
  <c r="DQ240" i="24" s="1"/>
  <c r="DA240" i="24"/>
  <c r="CY12" i="24"/>
  <c r="CY24" i="24" s="1"/>
  <c r="CY36" i="24" s="1"/>
  <c r="CY48" i="24" s="1"/>
  <c r="CY60" i="24" s="1"/>
  <c r="CY72" i="24" s="1"/>
  <c r="CY84" i="24" s="1"/>
  <c r="CY96" i="24" s="1"/>
  <c r="CY108" i="24" s="1"/>
  <c r="CY120" i="24" s="1"/>
  <c r="CY132" i="24" s="1"/>
  <c r="CY144" i="24" s="1"/>
  <c r="CY156" i="24" s="1"/>
  <c r="CY168" i="24" s="1"/>
  <c r="CY180" i="24" s="1"/>
  <c r="CY192" i="24" s="1"/>
  <c r="CY204" i="24" s="1"/>
  <c r="CY216" i="24" s="1"/>
  <c r="CY228" i="24" s="1"/>
  <c r="CY240" i="24" s="1"/>
  <c r="CI240" i="24"/>
  <c r="CG12" i="24"/>
  <c r="CG24" i="24" s="1"/>
  <c r="CG36" i="24" s="1"/>
  <c r="CG48" i="24" s="1"/>
  <c r="CG60" i="24" s="1"/>
  <c r="CG72" i="24" s="1"/>
  <c r="CG84" i="24" s="1"/>
  <c r="CG96" i="24" s="1"/>
  <c r="CG108" i="24" s="1"/>
  <c r="CG120" i="24" s="1"/>
  <c r="CG132" i="24" s="1"/>
  <c r="CG144" i="24" s="1"/>
  <c r="CG156" i="24" s="1"/>
  <c r="CG168" i="24" s="1"/>
  <c r="CG180" i="24" s="1"/>
  <c r="CG192" i="24" s="1"/>
  <c r="CG204" i="24" s="1"/>
  <c r="CG216" i="24" s="1"/>
  <c r="CG228" i="24" s="1"/>
  <c r="CG240" i="24" s="1"/>
  <c r="AU12" i="24"/>
  <c r="AU24" i="24" s="1"/>
  <c r="AU36" i="24" s="1"/>
  <c r="AU48" i="24" s="1"/>
  <c r="AU60" i="24" s="1"/>
  <c r="AU72" i="24" s="1"/>
  <c r="AU84" i="24" s="1"/>
  <c r="AU96" i="24" s="1"/>
  <c r="AU108" i="24" s="1"/>
  <c r="AU120" i="24" s="1"/>
  <c r="AU132" i="24" s="1"/>
  <c r="AU144" i="24" s="1"/>
  <c r="AU156" i="24" s="1"/>
  <c r="AU168" i="24" s="1"/>
  <c r="AU180" i="24" s="1"/>
  <c r="AU192" i="24" s="1"/>
  <c r="AU204" i="24" s="1"/>
  <c r="AU216" i="24" s="1"/>
  <c r="AU228" i="24" s="1"/>
  <c r="AU240" i="24" s="1"/>
  <c r="AC12" i="24"/>
  <c r="AC24" i="24"/>
  <c r="AC36" i="24" s="1"/>
  <c r="AC48" i="24" s="1"/>
  <c r="AC60" i="24" s="1"/>
  <c r="AC72" i="24" s="1"/>
  <c r="AC84" i="24" s="1"/>
  <c r="AC96" i="24" s="1"/>
  <c r="AC108" i="24" s="1"/>
  <c r="AC120" i="24" s="1"/>
  <c r="AC132" i="24" s="1"/>
  <c r="AC144" i="24" s="1"/>
  <c r="AC156" i="24" s="1"/>
  <c r="AC168" i="24" s="1"/>
  <c r="AC180" i="24" s="1"/>
  <c r="AC192" i="24" s="1"/>
  <c r="AC204" i="24" s="1"/>
  <c r="AC216" i="24" s="1"/>
  <c r="AC228" i="24" s="1"/>
  <c r="AC240" i="24" s="1"/>
  <c r="M240" i="24"/>
  <c r="DS239" i="24"/>
  <c r="DQ11" i="24"/>
  <c r="DQ23" i="24" s="1"/>
  <c r="DQ35" i="24" s="1"/>
  <c r="DQ47" i="24" s="1"/>
  <c r="DQ59" i="24" s="1"/>
  <c r="DQ71" i="24" s="1"/>
  <c r="DQ83" i="24" s="1"/>
  <c r="DQ95" i="24" s="1"/>
  <c r="DQ107" i="24" s="1"/>
  <c r="DQ119" i="24" s="1"/>
  <c r="DQ131" i="24" s="1"/>
  <c r="DQ143" i="24" s="1"/>
  <c r="DQ155" i="24" s="1"/>
  <c r="DQ167" i="24" s="1"/>
  <c r="DQ179" i="24" s="1"/>
  <c r="DQ191" i="24" s="1"/>
  <c r="DQ203" i="24" s="1"/>
  <c r="DQ215" i="24" s="1"/>
  <c r="DQ227" i="24" s="1"/>
  <c r="DQ239" i="24" s="1"/>
  <c r="DA239" i="24"/>
  <c r="CY11" i="24"/>
  <c r="CY23" i="24" s="1"/>
  <c r="CY35" i="24" s="1"/>
  <c r="CY47" i="24" s="1"/>
  <c r="CY59" i="24" s="1"/>
  <c r="CY71" i="24" s="1"/>
  <c r="CY83" i="24" s="1"/>
  <c r="CY95" i="24" s="1"/>
  <c r="CY107" i="24" s="1"/>
  <c r="CY119" i="24" s="1"/>
  <c r="CY131" i="24" s="1"/>
  <c r="CY143" i="24" s="1"/>
  <c r="CY155" i="24" s="1"/>
  <c r="CY167" i="24" s="1"/>
  <c r="CY179" i="24" s="1"/>
  <c r="CY191" i="24" s="1"/>
  <c r="CY203" i="24" s="1"/>
  <c r="CY215" i="24" s="1"/>
  <c r="CY227" i="24" s="1"/>
  <c r="CY239" i="24" s="1"/>
  <c r="CI239" i="24"/>
  <c r="CG11" i="24"/>
  <c r="CG23" i="24"/>
  <c r="CG35" i="24" s="1"/>
  <c r="CG47" i="24" s="1"/>
  <c r="CG59" i="24" s="1"/>
  <c r="CG71" i="24" s="1"/>
  <c r="CG83" i="24" s="1"/>
  <c r="CG95" i="24" s="1"/>
  <c r="CG107" i="24" s="1"/>
  <c r="CG119" i="24" s="1"/>
  <c r="CG131" i="24" s="1"/>
  <c r="CG143" i="24" s="1"/>
  <c r="CG155" i="24" s="1"/>
  <c r="CG167" i="24" s="1"/>
  <c r="CG179" i="24" s="1"/>
  <c r="CG191" i="24" s="1"/>
  <c r="CG203" i="24" s="1"/>
  <c r="CG215" i="24" s="1"/>
  <c r="CG227" i="24" s="1"/>
  <c r="CG239" i="24" s="1"/>
  <c r="AW239" i="24"/>
  <c r="AU11" i="24"/>
  <c r="AU23" i="24" s="1"/>
  <c r="AU35" i="24" s="1"/>
  <c r="AU47" i="24" s="1"/>
  <c r="AU59" i="24" s="1"/>
  <c r="AU71" i="24" s="1"/>
  <c r="AU83" i="24" s="1"/>
  <c r="AU95" i="24" s="1"/>
  <c r="AU107" i="24" s="1"/>
  <c r="AU119" i="24" s="1"/>
  <c r="AU131" i="24" s="1"/>
  <c r="AU143" i="24" s="1"/>
  <c r="AU155" i="24" s="1"/>
  <c r="AU167" i="24" s="1"/>
  <c r="AU179" i="24" s="1"/>
  <c r="AU191" i="24" s="1"/>
  <c r="AU203" i="24" s="1"/>
  <c r="AU215" i="24" s="1"/>
  <c r="AU227" i="24" s="1"/>
  <c r="AU239" i="24" s="1"/>
  <c r="AE239" i="24"/>
  <c r="AC11" i="24"/>
  <c r="AC23" i="24" s="1"/>
  <c r="AC35" i="24" s="1"/>
  <c r="AC47" i="24" s="1"/>
  <c r="AC59" i="24" s="1"/>
  <c r="AC71" i="24" s="1"/>
  <c r="AC83" i="24" s="1"/>
  <c r="AC95" i="24" s="1"/>
  <c r="AC107" i="24" s="1"/>
  <c r="AC119" i="24" s="1"/>
  <c r="AC131" i="24" s="1"/>
  <c r="AC143" i="24" s="1"/>
  <c r="AC155" i="24" s="1"/>
  <c r="AC167" i="24" s="1"/>
  <c r="AC179" i="24" s="1"/>
  <c r="AC191" i="24" s="1"/>
  <c r="AC203" i="24" s="1"/>
  <c r="AC215" i="24" s="1"/>
  <c r="AC227" i="24" s="1"/>
  <c r="AC239" i="24" s="1"/>
  <c r="DS238" i="24"/>
  <c r="DQ10" i="24"/>
  <c r="DQ22" i="24" s="1"/>
  <c r="DQ34" i="24" s="1"/>
  <c r="DQ46" i="24" s="1"/>
  <c r="DQ58" i="24" s="1"/>
  <c r="DQ70" i="24" s="1"/>
  <c r="DQ82" i="24" s="1"/>
  <c r="DQ94" i="24" s="1"/>
  <c r="DQ106" i="24" s="1"/>
  <c r="DQ118" i="24" s="1"/>
  <c r="DQ130" i="24" s="1"/>
  <c r="DQ142" i="24" s="1"/>
  <c r="DQ154" i="24" s="1"/>
  <c r="DQ166" i="24" s="1"/>
  <c r="DQ178" i="24" s="1"/>
  <c r="DQ190" i="24" s="1"/>
  <c r="DQ202" i="24" s="1"/>
  <c r="DQ214" i="24" s="1"/>
  <c r="DQ226" i="24" s="1"/>
  <c r="DQ238" i="24" s="1"/>
  <c r="DA238" i="24"/>
  <c r="CY10" i="24"/>
  <c r="CY22" i="24" s="1"/>
  <c r="CY34" i="24" s="1"/>
  <c r="CY46" i="24" s="1"/>
  <c r="CY58" i="24" s="1"/>
  <c r="CY70" i="24" s="1"/>
  <c r="CY82" i="24" s="1"/>
  <c r="CY94" i="24" s="1"/>
  <c r="CY106" i="24" s="1"/>
  <c r="CY118" i="24" s="1"/>
  <c r="CY130" i="24" s="1"/>
  <c r="CY142" i="24" s="1"/>
  <c r="CY154" i="24" s="1"/>
  <c r="CY166" i="24" s="1"/>
  <c r="CY178" i="24" s="1"/>
  <c r="CY190" i="24" s="1"/>
  <c r="CY202" i="24" s="1"/>
  <c r="CY214" i="24" s="1"/>
  <c r="CY226" i="24" s="1"/>
  <c r="CY238" i="24" s="1"/>
  <c r="CI238" i="24"/>
  <c r="CG10" i="24"/>
  <c r="CG22" i="24" s="1"/>
  <c r="CG34" i="24" s="1"/>
  <c r="CG46" i="24" s="1"/>
  <c r="CG58" i="24" s="1"/>
  <c r="CG70" i="24" s="1"/>
  <c r="CG82" i="24" s="1"/>
  <c r="CG94" i="24" s="1"/>
  <c r="CG106" i="24" s="1"/>
  <c r="CG118" i="24" s="1"/>
  <c r="CG130" i="24" s="1"/>
  <c r="CG142" i="24" s="1"/>
  <c r="CG154" i="24" s="1"/>
  <c r="CG166" i="24" s="1"/>
  <c r="CG178" i="24" s="1"/>
  <c r="CG190" i="24" s="1"/>
  <c r="CG202" i="24" s="1"/>
  <c r="CG214" i="24" s="1"/>
  <c r="CG226" i="24" s="1"/>
  <c r="CG238" i="24" s="1"/>
  <c r="AU10" i="24"/>
  <c r="AU22" i="24" s="1"/>
  <c r="AU34" i="24" s="1"/>
  <c r="AU46" i="24" s="1"/>
  <c r="AU58" i="24" s="1"/>
  <c r="AU70" i="24" s="1"/>
  <c r="AU82" i="24" s="1"/>
  <c r="AU94" i="24" s="1"/>
  <c r="AU106" i="24" s="1"/>
  <c r="AU118" i="24" s="1"/>
  <c r="AU130" i="24" s="1"/>
  <c r="AU142" i="24" s="1"/>
  <c r="AU154" i="24" s="1"/>
  <c r="AU166" i="24" s="1"/>
  <c r="AU178" i="24" s="1"/>
  <c r="AU190" i="24" s="1"/>
  <c r="AU202" i="24" s="1"/>
  <c r="AU214" i="24" s="1"/>
  <c r="AU226" i="24" s="1"/>
  <c r="AU238" i="24" s="1"/>
  <c r="AC10" i="24"/>
  <c r="AC22" i="24"/>
  <c r="AC34" i="24" s="1"/>
  <c r="AC46" i="24" s="1"/>
  <c r="AC58" i="24" s="1"/>
  <c r="AC70" i="24" s="1"/>
  <c r="AC82" i="24" s="1"/>
  <c r="AC94" i="24" s="1"/>
  <c r="AC106" i="24" s="1"/>
  <c r="AC118" i="24" s="1"/>
  <c r="AC130" i="24" s="1"/>
  <c r="AC142" i="24" s="1"/>
  <c r="AC154" i="24" s="1"/>
  <c r="AC166" i="24" s="1"/>
  <c r="AC178" i="24" s="1"/>
  <c r="AC190" i="24" s="1"/>
  <c r="AC202" i="24" s="1"/>
  <c r="AC214" i="24" s="1"/>
  <c r="AC226" i="24" s="1"/>
  <c r="AC238" i="24" s="1"/>
  <c r="M238" i="24"/>
  <c r="DQ9" i="24"/>
  <c r="DQ21" i="24" s="1"/>
  <c r="DQ33" i="24" s="1"/>
  <c r="DQ45" i="24" s="1"/>
  <c r="DQ57" i="24" s="1"/>
  <c r="DQ69" i="24" s="1"/>
  <c r="DQ81" i="24" s="1"/>
  <c r="DQ93" i="24" s="1"/>
  <c r="DQ105" i="24" s="1"/>
  <c r="DQ117" i="24" s="1"/>
  <c r="DQ129" i="24" s="1"/>
  <c r="DQ141" i="24" s="1"/>
  <c r="DQ153" i="24" s="1"/>
  <c r="DQ165" i="24" s="1"/>
  <c r="DQ177" i="24" s="1"/>
  <c r="DQ189" i="24" s="1"/>
  <c r="DQ201" i="24" s="1"/>
  <c r="DQ213" i="24" s="1"/>
  <c r="DQ225" i="24" s="1"/>
  <c r="DQ237" i="24" s="1"/>
  <c r="CY9" i="24"/>
  <c r="CY21" i="24" s="1"/>
  <c r="CY33" i="24" s="1"/>
  <c r="CY45" i="24" s="1"/>
  <c r="CY57" i="24" s="1"/>
  <c r="CY69" i="24" s="1"/>
  <c r="CY81" i="24" s="1"/>
  <c r="CY93" i="24" s="1"/>
  <c r="CY105" i="24" s="1"/>
  <c r="CY117" i="24" s="1"/>
  <c r="CY129" i="24" s="1"/>
  <c r="CY141" i="24" s="1"/>
  <c r="CY153" i="24" s="1"/>
  <c r="CY165" i="24" s="1"/>
  <c r="CY177" i="24" s="1"/>
  <c r="CY189" i="24" s="1"/>
  <c r="CY201" i="24" s="1"/>
  <c r="CY213" i="24" s="1"/>
  <c r="CY225" i="24" s="1"/>
  <c r="CY237" i="24" s="1"/>
  <c r="CG9" i="24"/>
  <c r="CG21" i="24" s="1"/>
  <c r="CG33" i="24" s="1"/>
  <c r="CG45" i="24" s="1"/>
  <c r="CG57" i="24" s="1"/>
  <c r="CG69" i="24" s="1"/>
  <c r="CG81" i="24" s="1"/>
  <c r="CG93" i="24" s="1"/>
  <c r="CG105" i="24" s="1"/>
  <c r="CG117" i="24" s="1"/>
  <c r="CG129" i="24" s="1"/>
  <c r="CG141" i="24" s="1"/>
  <c r="CG153" i="24" s="1"/>
  <c r="CG165" i="24" s="1"/>
  <c r="CG177" i="24" s="1"/>
  <c r="CG189" i="24" s="1"/>
  <c r="CG201" i="24" s="1"/>
  <c r="CG213" i="24" s="1"/>
  <c r="CG225" i="24" s="1"/>
  <c r="CG237" i="24" s="1"/>
  <c r="CA7" i="24"/>
  <c r="CB7" i="24" s="1"/>
  <c r="A21" i="24"/>
  <c r="A33" i="24"/>
  <c r="A45" i="24"/>
  <c r="A57" i="24"/>
  <c r="CA57" i="24" s="1"/>
  <c r="DA57" i="24" s="1"/>
  <c r="A69" i="24"/>
  <c r="AU9" i="24"/>
  <c r="AU21" i="24" s="1"/>
  <c r="AU33" i="24" s="1"/>
  <c r="AU45" i="24" s="1"/>
  <c r="AU57" i="24" s="1"/>
  <c r="AU69" i="24" s="1"/>
  <c r="AU81" i="24" s="1"/>
  <c r="AU93" i="24" s="1"/>
  <c r="AU105" i="24" s="1"/>
  <c r="AU117" i="24" s="1"/>
  <c r="AU129" i="24" s="1"/>
  <c r="AU141" i="24" s="1"/>
  <c r="AU153" i="24" s="1"/>
  <c r="AU165" i="24" s="1"/>
  <c r="AU177" i="24" s="1"/>
  <c r="AU189" i="24" s="1"/>
  <c r="AU201" i="24" s="1"/>
  <c r="AU213" i="24" s="1"/>
  <c r="AU225" i="24" s="1"/>
  <c r="AU237" i="24" s="1"/>
  <c r="AC9" i="24"/>
  <c r="AC21" i="24" s="1"/>
  <c r="AC33" i="24" s="1"/>
  <c r="AC45" i="24" s="1"/>
  <c r="AC57" i="24" s="1"/>
  <c r="AC69" i="24" s="1"/>
  <c r="AC81" i="24" s="1"/>
  <c r="AC93" i="24" s="1"/>
  <c r="AC105" i="24" s="1"/>
  <c r="AC117" i="24" s="1"/>
  <c r="AC129" i="24" s="1"/>
  <c r="AC141" i="24" s="1"/>
  <c r="AC153" i="24" s="1"/>
  <c r="AC165" i="24" s="1"/>
  <c r="AC177" i="24" s="1"/>
  <c r="AC189" i="24" s="1"/>
  <c r="AC201" i="24" s="1"/>
  <c r="AC213" i="24" s="1"/>
  <c r="AC225" i="24" s="1"/>
  <c r="AC237" i="24" s="1"/>
  <c r="E7" i="24"/>
  <c r="F7" i="24"/>
  <c r="DS236" i="24"/>
  <c r="DA236" i="24"/>
  <c r="CI236" i="24"/>
  <c r="M236" i="24"/>
  <c r="DS235" i="24"/>
  <c r="DA235" i="24"/>
  <c r="CI235" i="24"/>
  <c r="DS234" i="24"/>
  <c r="DA234" i="24"/>
  <c r="CI234" i="24"/>
  <c r="AW234" i="24"/>
  <c r="AE234" i="24"/>
  <c r="DS233" i="24"/>
  <c r="DA233" i="24"/>
  <c r="CI233" i="24"/>
  <c r="AW233" i="24"/>
  <c r="AE233" i="24"/>
  <c r="M233" i="24"/>
  <c r="DS232" i="24"/>
  <c r="DA232" i="24"/>
  <c r="CI232" i="24"/>
  <c r="DS231" i="24"/>
  <c r="DA231" i="24"/>
  <c r="CI231" i="24"/>
  <c r="DS230" i="24"/>
  <c r="DA230" i="24"/>
  <c r="CI230" i="24"/>
  <c r="DS229" i="24"/>
  <c r="DA229" i="24"/>
  <c r="CI229" i="24"/>
  <c r="AW229" i="24"/>
  <c r="AE229" i="24"/>
  <c r="M229" i="24"/>
  <c r="DS228" i="24"/>
  <c r="DA228" i="24"/>
  <c r="CI228" i="24"/>
  <c r="M228" i="24"/>
  <c r="DS227" i="24"/>
  <c r="DA227" i="24"/>
  <c r="CI227" i="24"/>
  <c r="DS226" i="24"/>
  <c r="DA226" i="24"/>
  <c r="CI226" i="24"/>
  <c r="AW226" i="24"/>
  <c r="AE226" i="24"/>
  <c r="DS224" i="24"/>
  <c r="DA224" i="24"/>
  <c r="CI224" i="24"/>
  <c r="DS223" i="24"/>
  <c r="DA223" i="24"/>
  <c r="CI223" i="24"/>
  <c r="AW223" i="24"/>
  <c r="DS222" i="24"/>
  <c r="DA222" i="24"/>
  <c r="CI222" i="24"/>
  <c r="M222" i="24"/>
  <c r="DS221" i="24"/>
  <c r="DA221" i="24"/>
  <c r="CI221" i="24"/>
  <c r="AE221" i="24"/>
  <c r="M221" i="24"/>
  <c r="DS220" i="24"/>
  <c r="DA220" i="24"/>
  <c r="CI220" i="24"/>
  <c r="DS219" i="24"/>
  <c r="DA219" i="24"/>
  <c r="CI219" i="24"/>
  <c r="AW219" i="24"/>
  <c r="DS218" i="24"/>
  <c r="DA218" i="24"/>
  <c r="CI218" i="24"/>
  <c r="AW218" i="24"/>
  <c r="AE218" i="24"/>
  <c r="M218" i="24"/>
  <c r="DS217" i="24"/>
  <c r="DA217" i="24"/>
  <c r="CI217" i="24"/>
  <c r="DS216" i="24"/>
  <c r="DA216" i="24"/>
  <c r="CI216" i="24"/>
  <c r="DS215" i="24"/>
  <c r="DA215" i="24"/>
  <c r="CI215" i="24"/>
  <c r="DS214" i="24"/>
  <c r="DA214" i="24"/>
  <c r="CI214" i="24"/>
  <c r="AW214" i="24"/>
  <c r="AE214" i="24"/>
  <c r="M214" i="24"/>
  <c r="DS212" i="24"/>
  <c r="DA212" i="24"/>
  <c r="CI212" i="24"/>
  <c r="AW212" i="24"/>
  <c r="DS211" i="24"/>
  <c r="DA211" i="24"/>
  <c r="CI211" i="24"/>
  <c r="AW211" i="24"/>
  <c r="AE211" i="24"/>
  <c r="DS210" i="24"/>
  <c r="DA210" i="24"/>
  <c r="CI210" i="24"/>
  <c r="AE210" i="24"/>
  <c r="M210" i="24"/>
  <c r="DS209" i="24"/>
  <c r="DA209" i="24"/>
  <c r="CI209" i="24"/>
  <c r="DS208" i="24"/>
  <c r="DA208" i="24"/>
  <c r="CI208" i="24"/>
  <c r="AW208" i="24"/>
  <c r="DS207" i="24"/>
  <c r="DA207" i="24"/>
  <c r="CI207" i="24"/>
  <c r="M207" i="24"/>
  <c r="DS206" i="24"/>
  <c r="DA206" i="24"/>
  <c r="CI206" i="24"/>
  <c r="AE206" i="24"/>
  <c r="M206" i="24"/>
  <c r="DS205" i="24"/>
  <c r="DA205" i="24"/>
  <c r="CI205" i="24"/>
  <c r="DS204" i="24"/>
  <c r="DA204" i="24"/>
  <c r="CI204" i="24"/>
  <c r="AW204" i="24"/>
  <c r="DS203" i="24"/>
  <c r="DA203" i="24"/>
  <c r="CI203" i="24"/>
  <c r="AW203" i="24"/>
  <c r="AE203" i="24"/>
  <c r="M203" i="24"/>
  <c r="DS202" i="24"/>
  <c r="DA202" i="24"/>
  <c r="CI202" i="24"/>
  <c r="DS200" i="24"/>
  <c r="DA200" i="24"/>
  <c r="CI200" i="24"/>
  <c r="AW200" i="24"/>
  <c r="DS199" i="24"/>
  <c r="DA199" i="24"/>
  <c r="CI199" i="24"/>
  <c r="AW199" i="24"/>
  <c r="AE199" i="24"/>
  <c r="M199" i="24"/>
  <c r="DS198" i="24"/>
  <c r="DA198" i="24"/>
  <c r="CI198" i="24"/>
  <c r="M198" i="24"/>
  <c r="DS197" i="24"/>
  <c r="DA197" i="24"/>
  <c r="CI197" i="24"/>
  <c r="DS196" i="24"/>
  <c r="DA196" i="24"/>
  <c r="CI196" i="24"/>
  <c r="AE196" i="24"/>
  <c r="DS195" i="24"/>
  <c r="DA195" i="24"/>
  <c r="CI195" i="24"/>
  <c r="AW195" i="24"/>
  <c r="AE195" i="24"/>
  <c r="DS194" i="24"/>
  <c r="DA194" i="24"/>
  <c r="CI194" i="24"/>
  <c r="M194" i="24"/>
  <c r="DS193" i="24"/>
  <c r="DA193" i="24"/>
  <c r="CI193" i="24"/>
  <c r="DS192" i="24"/>
  <c r="DA192" i="24"/>
  <c r="CI192" i="24"/>
  <c r="AW192" i="24"/>
  <c r="AE192" i="24"/>
  <c r="DS191" i="24"/>
  <c r="DA191" i="24"/>
  <c r="CI191" i="24"/>
  <c r="M191" i="24"/>
  <c r="DS190" i="24"/>
  <c r="DA190" i="24"/>
  <c r="CI190" i="24"/>
  <c r="M190" i="24"/>
  <c r="DS188" i="24"/>
  <c r="DA188" i="24"/>
  <c r="CI188" i="24"/>
  <c r="AW188" i="24"/>
  <c r="AE188" i="24"/>
  <c r="M188" i="24"/>
  <c r="DS187" i="24"/>
  <c r="DA187" i="24"/>
  <c r="CI187" i="24"/>
  <c r="AE187" i="24"/>
  <c r="M187" i="24"/>
  <c r="DS186" i="24"/>
  <c r="DA186" i="24"/>
  <c r="CI186" i="24"/>
  <c r="DS185" i="24"/>
  <c r="DA185" i="24"/>
  <c r="CI185" i="24"/>
  <c r="AW185" i="24"/>
  <c r="DS184" i="24"/>
  <c r="DA184" i="24"/>
  <c r="CI184" i="24"/>
  <c r="AW184" i="24"/>
  <c r="DS183" i="24"/>
  <c r="DA183" i="24"/>
  <c r="CI183" i="24"/>
  <c r="AE183" i="24"/>
  <c r="M183" i="24"/>
  <c r="DS182" i="24"/>
  <c r="DA182" i="24"/>
  <c r="CI182" i="24"/>
  <c r="DS181" i="24"/>
  <c r="DA181" i="24"/>
  <c r="CI181" i="24"/>
  <c r="AW181" i="24"/>
  <c r="DS180" i="24"/>
  <c r="DA180" i="24"/>
  <c r="CI180" i="24"/>
  <c r="AE180" i="24"/>
  <c r="M180" i="24"/>
  <c r="DS179" i="24"/>
  <c r="DA179" i="24"/>
  <c r="CI179" i="24"/>
  <c r="AE179" i="24"/>
  <c r="DS178" i="24"/>
  <c r="DA178" i="24"/>
  <c r="CI178" i="24"/>
  <c r="DS176" i="24"/>
  <c r="DA176" i="24"/>
  <c r="CI176" i="24"/>
  <c r="AW176" i="24"/>
  <c r="AE176" i="24"/>
  <c r="M176" i="24"/>
  <c r="DS175" i="24"/>
  <c r="DA175" i="24"/>
  <c r="CI175" i="24"/>
  <c r="DS174" i="24"/>
  <c r="DA174" i="24"/>
  <c r="CI174" i="24"/>
  <c r="DS173" i="24"/>
  <c r="DA173" i="24"/>
  <c r="CI173" i="24"/>
  <c r="DS172" i="24"/>
  <c r="DA172" i="24"/>
  <c r="CI172" i="24"/>
  <c r="AW172" i="24"/>
  <c r="AE172" i="24"/>
  <c r="M172" i="24"/>
  <c r="DS171" i="24"/>
  <c r="DA171" i="24"/>
  <c r="CI171" i="24"/>
  <c r="M171" i="24"/>
  <c r="DS170" i="24"/>
  <c r="DA170" i="24"/>
  <c r="CI170" i="24"/>
  <c r="DS169" i="24"/>
  <c r="DA169" i="24"/>
  <c r="CI169" i="24"/>
  <c r="AW169" i="24"/>
  <c r="AE169" i="24"/>
  <c r="DS168" i="24"/>
  <c r="DA168" i="24"/>
  <c r="CI168" i="24"/>
  <c r="AW168" i="24"/>
  <c r="DS167" i="24"/>
  <c r="DA167" i="24"/>
  <c r="CI167" i="24"/>
  <c r="M167" i="24"/>
  <c r="DS166" i="24"/>
  <c r="DA166" i="24"/>
  <c r="CI166" i="24"/>
  <c r="DS164" i="24"/>
  <c r="DA164" i="24"/>
  <c r="CI164" i="24"/>
  <c r="M164" i="24"/>
  <c r="DS163" i="24"/>
  <c r="DA163" i="24"/>
  <c r="CI163" i="24"/>
  <c r="DS162" i="24"/>
  <c r="DA162" i="24"/>
  <c r="CI162" i="24"/>
  <c r="DS161" i="24"/>
  <c r="DA161" i="24"/>
  <c r="CI161" i="24"/>
  <c r="AW161" i="24"/>
  <c r="AE161" i="24"/>
  <c r="M161" i="24"/>
  <c r="DS160" i="24"/>
  <c r="DA160" i="24"/>
  <c r="CI160" i="24"/>
  <c r="AE160" i="24"/>
  <c r="M160" i="24"/>
  <c r="DS159" i="24"/>
  <c r="DA159" i="24"/>
  <c r="CI159" i="24"/>
  <c r="DS158" i="24"/>
  <c r="DA158" i="24"/>
  <c r="CI158" i="24"/>
  <c r="AW158" i="24"/>
  <c r="DS157" i="24"/>
  <c r="DA157" i="24"/>
  <c r="CI157" i="24"/>
  <c r="AW157" i="24"/>
  <c r="AE157" i="24"/>
  <c r="DS156" i="24"/>
  <c r="DA156" i="24"/>
  <c r="CI156" i="24"/>
  <c r="AE156" i="24"/>
  <c r="M156" i="24"/>
  <c r="DS155" i="24"/>
  <c r="DA155" i="24"/>
  <c r="CI155" i="24"/>
  <c r="DS154" i="24"/>
  <c r="DA154" i="24"/>
  <c r="CI154" i="24"/>
  <c r="AW154" i="24"/>
  <c r="DS152" i="24"/>
  <c r="DA152" i="24"/>
  <c r="CI152" i="24"/>
  <c r="M152" i="24"/>
  <c r="DS151" i="24"/>
  <c r="DA151" i="24"/>
  <c r="CI151" i="24"/>
  <c r="DS150" i="24"/>
  <c r="DA150" i="24"/>
  <c r="CI150" i="24"/>
  <c r="AW150" i="24"/>
  <c r="AE150" i="24"/>
  <c r="DS149" i="24"/>
  <c r="DA149" i="24"/>
  <c r="CI149" i="24"/>
  <c r="AW149" i="24"/>
  <c r="M149" i="24"/>
  <c r="DS148" i="24"/>
  <c r="DA148" i="24"/>
  <c r="CI148" i="24"/>
  <c r="M148" i="24"/>
  <c r="DS147" i="24"/>
  <c r="DA147" i="24"/>
  <c r="CI147" i="24"/>
  <c r="DS146" i="24"/>
  <c r="DA146" i="24"/>
  <c r="CI146" i="24"/>
  <c r="AW146" i="24"/>
  <c r="AE146" i="24"/>
  <c r="DS145" i="24"/>
  <c r="DA145" i="24"/>
  <c r="CI145" i="24"/>
  <c r="AW145" i="24"/>
  <c r="AE145" i="24"/>
  <c r="M145" i="24"/>
  <c r="DS144" i="24"/>
  <c r="DA144" i="24"/>
  <c r="CI144" i="24"/>
  <c r="M144" i="24"/>
  <c r="DS143" i="24"/>
  <c r="DA143" i="24"/>
  <c r="CI143" i="24"/>
  <c r="DS142" i="24"/>
  <c r="DA142" i="24"/>
  <c r="CI142" i="24"/>
  <c r="AW142" i="24"/>
  <c r="AE142" i="24"/>
  <c r="DS140" i="24"/>
  <c r="DA140" i="24"/>
  <c r="CI140" i="24"/>
  <c r="DS139" i="24"/>
  <c r="DA139" i="24"/>
  <c r="CI139" i="24"/>
  <c r="DS138" i="24"/>
  <c r="DA138" i="24"/>
  <c r="CI138" i="24"/>
  <c r="AW138" i="24"/>
  <c r="AP138" i="24"/>
  <c r="AE138" i="24"/>
  <c r="X138" i="24"/>
  <c r="DS137" i="24"/>
  <c r="DA137" i="24"/>
  <c r="CI137" i="24"/>
  <c r="AW137" i="24"/>
  <c r="AE137" i="24"/>
  <c r="M137" i="24"/>
  <c r="DS136" i="24"/>
  <c r="DA136" i="24"/>
  <c r="CI136" i="24"/>
  <c r="AE136" i="24"/>
  <c r="M136" i="24"/>
  <c r="DS135" i="24"/>
  <c r="DA135" i="24"/>
  <c r="CI135" i="24"/>
  <c r="DS134" i="24"/>
  <c r="DA134" i="24"/>
  <c r="CI134" i="24"/>
  <c r="AW134" i="24"/>
  <c r="DS133" i="24"/>
  <c r="DA133" i="24"/>
  <c r="CI133" i="24"/>
  <c r="AW133" i="24"/>
  <c r="AE133" i="24"/>
  <c r="M133" i="24"/>
  <c r="DS132" i="24"/>
  <c r="DA132" i="24"/>
  <c r="CI132" i="24"/>
  <c r="AE132" i="24"/>
  <c r="M132" i="24"/>
  <c r="DS131" i="24"/>
  <c r="DA131" i="24"/>
  <c r="CI131" i="24"/>
  <c r="DS130" i="24"/>
  <c r="DA130" i="24"/>
  <c r="CI130" i="24"/>
  <c r="AW130" i="24"/>
  <c r="DS128" i="24"/>
  <c r="DA128" i="24"/>
  <c r="CI128" i="24"/>
  <c r="M128" i="24"/>
  <c r="DS127" i="24"/>
  <c r="DA127" i="24"/>
  <c r="CI127" i="24"/>
  <c r="DS126" i="24"/>
  <c r="DA126" i="24"/>
  <c r="CI126" i="24"/>
  <c r="AW126" i="24"/>
  <c r="AE126" i="24"/>
  <c r="DS125" i="24"/>
  <c r="DA125" i="24"/>
  <c r="CI125" i="24"/>
  <c r="AW125" i="24"/>
  <c r="AE125" i="24"/>
  <c r="DS124" i="24"/>
  <c r="DA124" i="24"/>
  <c r="CI124" i="24"/>
  <c r="M124" i="24"/>
  <c r="DS123" i="24"/>
  <c r="DA123" i="24"/>
  <c r="CI123" i="24"/>
  <c r="DS122" i="24"/>
  <c r="DA122" i="24"/>
  <c r="CI122" i="24"/>
  <c r="AW122" i="24"/>
  <c r="AE122" i="24"/>
  <c r="DS121" i="24"/>
  <c r="DA121" i="24"/>
  <c r="CI121" i="24"/>
  <c r="AE121" i="24"/>
  <c r="M121" i="24"/>
  <c r="DS120" i="24"/>
  <c r="DA120" i="24"/>
  <c r="CI120" i="24"/>
  <c r="M120" i="24"/>
  <c r="DS119" i="24"/>
  <c r="DA119" i="24"/>
  <c r="CI119" i="24"/>
  <c r="DS118" i="24"/>
  <c r="DA118" i="24"/>
  <c r="CI118" i="24"/>
  <c r="AW118" i="24"/>
  <c r="AE118" i="24"/>
  <c r="DS116" i="24"/>
  <c r="DA116" i="24"/>
  <c r="CI116" i="24"/>
  <c r="AW116" i="24"/>
  <c r="AE116" i="24"/>
  <c r="DS115" i="24"/>
  <c r="DA115" i="24"/>
  <c r="CI115" i="24"/>
  <c r="AW115" i="24"/>
  <c r="AE115" i="24"/>
  <c r="M115" i="24"/>
  <c r="DS114" i="24"/>
  <c r="DA114" i="24"/>
  <c r="CI114" i="24"/>
  <c r="M114" i="24"/>
  <c r="DS113" i="24"/>
  <c r="DA113" i="24"/>
  <c r="CI113" i="24"/>
  <c r="DS112" i="24"/>
  <c r="DA112" i="24"/>
  <c r="CI112" i="24"/>
  <c r="AW112" i="24"/>
  <c r="AE112" i="24"/>
  <c r="DS111" i="24"/>
  <c r="DA111" i="24"/>
  <c r="CI111" i="24"/>
  <c r="AW111" i="24"/>
  <c r="AE111" i="24"/>
  <c r="M111" i="24"/>
  <c r="DS110" i="24"/>
  <c r="DA110" i="24"/>
  <c r="CI110" i="24"/>
  <c r="M110" i="24"/>
  <c r="DS109" i="24"/>
  <c r="DA109" i="24"/>
  <c r="CI109" i="24"/>
  <c r="DS108" i="24"/>
  <c r="DA108" i="24"/>
  <c r="CI108" i="24"/>
  <c r="AW108" i="24"/>
  <c r="AE108" i="24"/>
  <c r="DS107" i="24"/>
  <c r="DA107" i="24"/>
  <c r="CI107" i="24"/>
  <c r="AW107" i="24"/>
  <c r="AE107" i="24"/>
  <c r="M107" i="24"/>
  <c r="DS106" i="24"/>
  <c r="DA106" i="24"/>
  <c r="CI106" i="24"/>
  <c r="M106" i="24"/>
  <c r="DS104" i="24"/>
  <c r="DA104" i="24"/>
  <c r="CI104" i="24"/>
  <c r="M104" i="24"/>
  <c r="DS103" i="24"/>
  <c r="DA103" i="24"/>
  <c r="CI103" i="24"/>
  <c r="DS102" i="24"/>
  <c r="DA102" i="24"/>
  <c r="CI102" i="24"/>
  <c r="AW102" i="24"/>
  <c r="AE102" i="24"/>
  <c r="DS101" i="24"/>
  <c r="DA101" i="24"/>
  <c r="CI101" i="24"/>
  <c r="AW101" i="24"/>
  <c r="AE101" i="24"/>
  <c r="M101" i="24"/>
  <c r="DS100" i="24"/>
  <c r="DA100" i="24"/>
  <c r="CI100" i="24"/>
  <c r="M100" i="24"/>
  <c r="DS99" i="24"/>
  <c r="DA99" i="24"/>
  <c r="CI99" i="24"/>
  <c r="DS98" i="24"/>
  <c r="DA98" i="24"/>
  <c r="CI98" i="24"/>
  <c r="AW98" i="24"/>
  <c r="AE98" i="24"/>
  <c r="DS97" i="24"/>
  <c r="DA97" i="24"/>
  <c r="CI97" i="24"/>
  <c r="AW97" i="24"/>
  <c r="AE97" i="24"/>
  <c r="M97" i="24"/>
  <c r="DS96" i="24"/>
  <c r="DA96" i="24"/>
  <c r="CI96" i="24"/>
  <c r="M96" i="24"/>
  <c r="DS95" i="24"/>
  <c r="DA95" i="24"/>
  <c r="CI95" i="24"/>
  <c r="DS94" i="24"/>
  <c r="DA94" i="24"/>
  <c r="CI94" i="24"/>
  <c r="AW94" i="24"/>
  <c r="AE94" i="24"/>
  <c r="DS92" i="24"/>
  <c r="DA92" i="24"/>
  <c r="CI92" i="24"/>
  <c r="AW92" i="24"/>
  <c r="AE92" i="24"/>
  <c r="DS91" i="24"/>
  <c r="DA91" i="24"/>
  <c r="CI91" i="24"/>
  <c r="AW91" i="24"/>
  <c r="AE91" i="24"/>
  <c r="M91" i="24"/>
  <c r="DS90" i="24"/>
  <c r="DA90" i="24"/>
  <c r="CI90" i="24"/>
  <c r="M90" i="24"/>
  <c r="DS89" i="24"/>
  <c r="DA89" i="24"/>
  <c r="CI89" i="24"/>
  <c r="DS88" i="24"/>
  <c r="DA88" i="24"/>
  <c r="CI88" i="24"/>
  <c r="AW88" i="24"/>
  <c r="AE88" i="24"/>
  <c r="DS87" i="24"/>
  <c r="DA87" i="24"/>
  <c r="CI87" i="24"/>
  <c r="AW87" i="24"/>
  <c r="AE87" i="24"/>
  <c r="M87" i="24"/>
  <c r="DS86" i="24"/>
  <c r="DA86" i="24"/>
  <c r="CI86" i="24"/>
  <c r="M86" i="24"/>
  <c r="DS85" i="24"/>
  <c r="DA85" i="24"/>
  <c r="CI85" i="24"/>
  <c r="DS84" i="24"/>
  <c r="DA84" i="24"/>
  <c r="CI84" i="24"/>
  <c r="AW84" i="24"/>
  <c r="AE84" i="24"/>
  <c r="DS83" i="24"/>
  <c r="DA83" i="24"/>
  <c r="CI83" i="24"/>
  <c r="AW83" i="24"/>
  <c r="AE83" i="24"/>
  <c r="M83" i="24"/>
  <c r="DS82" i="24"/>
  <c r="DA82" i="24"/>
  <c r="CI82" i="24"/>
  <c r="M82" i="24"/>
  <c r="DS80" i="24"/>
  <c r="DA80" i="24"/>
  <c r="CI80" i="24"/>
  <c r="AW80" i="24"/>
  <c r="AE80" i="24"/>
  <c r="M80" i="24"/>
  <c r="DS79" i="24"/>
  <c r="DA79" i="24"/>
  <c r="CI79" i="24"/>
  <c r="AW79" i="24"/>
  <c r="AE79" i="24"/>
  <c r="M79" i="24"/>
  <c r="DS78" i="24"/>
  <c r="DA78" i="24"/>
  <c r="CI78" i="24"/>
  <c r="AW78" i="24"/>
  <c r="AE78" i="24"/>
  <c r="M78" i="24"/>
  <c r="DS77" i="24"/>
  <c r="DA77" i="24"/>
  <c r="CI77" i="24"/>
  <c r="AW77" i="24"/>
  <c r="AE77" i="24"/>
  <c r="M77" i="24"/>
  <c r="DS76" i="24"/>
  <c r="DA76" i="24"/>
  <c r="CI76" i="24"/>
  <c r="AW76" i="24"/>
  <c r="AE76" i="24"/>
  <c r="M76" i="24"/>
  <c r="DS75" i="24"/>
  <c r="DA75" i="24"/>
  <c r="CI75" i="24"/>
  <c r="AW75" i="24"/>
  <c r="AE75" i="24"/>
  <c r="M75" i="24"/>
  <c r="DS74" i="24"/>
  <c r="DA74" i="24"/>
  <c r="CI74" i="24"/>
  <c r="AW74" i="24"/>
  <c r="AE74" i="24"/>
  <c r="M74" i="24"/>
  <c r="DS73" i="24"/>
  <c r="DA73" i="24"/>
  <c r="CI73" i="24"/>
  <c r="AW73" i="24"/>
  <c r="AE73" i="24"/>
  <c r="M73" i="24"/>
  <c r="DS72" i="24"/>
  <c r="DA72" i="24"/>
  <c r="CI72" i="24"/>
  <c r="AW72" i="24"/>
  <c r="AE72" i="24"/>
  <c r="M72" i="24"/>
  <c r="DS71" i="24"/>
  <c r="DA71" i="24"/>
  <c r="CI71" i="24"/>
  <c r="AW71" i="24"/>
  <c r="AE71" i="24"/>
  <c r="M71" i="24"/>
  <c r="DS70" i="24"/>
  <c r="DA70" i="24"/>
  <c r="CI70" i="24"/>
  <c r="AW70" i="24"/>
  <c r="AE70" i="24"/>
  <c r="M70" i="24"/>
  <c r="BZ69" i="24"/>
  <c r="CI69" i="24" s="1"/>
  <c r="DS68" i="24"/>
  <c r="DA68" i="24"/>
  <c r="CI68" i="24"/>
  <c r="AW68" i="24"/>
  <c r="AE68" i="24"/>
  <c r="M68" i="24"/>
  <c r="DS67" i="24"/>
  <c r="DA67" i="24"/>
  <c r="CI67" i="24"/>
  <c r="AW67" i="24"/>
  <c r="AE67" i="24"/>
  <c r="M67" i="24"/>
  <c r="DS66" i="24"/>
  <c r="DA66" i="24"/>
  <c r="CI66" i="24"/>
  <c r="AW66" i="24"/>
  <c r="AE66" i="24"/>
  <c r="M66" i="24"/>
  <c r="DS65" i="24"/>
  <c r="DA65" i="24"/>
  <c r="CI65" i="24"/>
  <c r="AW65" i="24"/>
  <c r="AE65" i="24"/>
  <c r="M65" i="24"/>
  <c r="DS64" i="24"/>
  <c r="DA64" i="24"/>
  <c r="CI64" i="24"/>
  <c r="AW64" i="24"/>
  <c r="AE64" i="24"/>
  <c r="M64" i="24"/>
  <c r="DS63" i="24"/>
  <c r="DA63" i="24"/>
  <c r="CI63" i="24"/>
  <c r="AW63" i="24"/>
  <c r="AE63" i="24"/>
  <c r="M63" i="24"/>
  <c r="DS62" i="24"/>
  <c r="DA62" i="24"/>
  <c r="CI62" i="24"/>
  <c r="AW62" i="24"/>
  <c r="AE62" i="24"/>
  <c r="M62" i="24"/>
  <c r="DS61" i="24"/>
  <c r="DA61" i="24"/>
  <c r="CI61" i="24"/>
  <c r="AW61" i="24"/>
  <c r="AE61" i="24"/>
  <c r="M61" i="24"/>
  <c r="DS60" i="24"/>
  <c r="DA60" i="24"/>
  <c r="CI60" i="24"/>
  <c r="AW60" i="24"/>
  <c r="AE60" i="24"/>
  <c r="M60" i="24"/>
  <c r="DS59" i="24"/>
  <c r="DA59" i="24"/>
  <c r="CI59" i="24"/>
  <c r="AW59" i="24"/>
  <c r="AE59" i="24"/>
  <c r="M59" i="24"/>
  <c r="DS58" i="24"/>
  <c r="DA58" i="24"/>
  <c r="CI58" i="24"/>
  <c r="AW58" i="24"/>
  <c r="AE58" i="24"/>
  <c r="M58" i="24"/>
  <c r="DS56" i="24"/>
  <c r="DA56" i="24"/>
  <c r="CI56" i="24"/>
  <c r="AW56" i="24"/>
  <c r="AE56" i="24"/>
  <c r="M56" i="24"/>
  <c r="DS55" i="24"/>
  <c r="DA55" i="24"/>
  <c r="CI55" i="24"/>
  <c r="AW55" i="24"/>
  <c r="AE55" i="24"/>
  <c r="M55" i="24"/>
  <c r="DS54" i="24"/>
  <c r="DA54" i="24"/>
  <c r="CI54" i="24"/>
  <c r="AW54" i="24"/>
  <c r="AE54" i="24"/>
  <c r="M54" i="24"/>
  <c r="DS53" i="24"/>
  <c r="DA53" i="24"/>
  <c r="CI53" i="24"/>
  <c r="AW53" i="24"/>
  <c r="AE53" i="24"/>
  <c r="M53" i="24"/>
  <c r="DS52" i="24"/>
  <c r="DA52" i="24"/>
  <c r="CI52" i="24"/>
  <c r="AW52" i="24"/>
  <c r="AE52" i="24"/>
  <c r="M52" i="24"/>
  <c r="DS51" i="24"/>
  <c r="DA51" i="24"/>
  <c r="CI51" i="24"/>
  <c r="AW51" i="24"/>
  <c r="AE51" i="24"/>
  <c r="M51" i="24"/>
  <c r="DS50" i="24"/>
  <c r="DA50" i="24"/>
  <c r="CI50" i="24"/>
  <c r="AW50" i="24"/>
  <c r="AE50" i="24"/>
  <c r="M50" i="24"/>
  <c r="DS49" i="24"/>
  <c r="DA49" i="24"/>
  <c r="CI49" i="24"/>
  <c r="AW49" i="24"/>
  <c r="AE49" i="24"/>
  <c r="M49" i="24"/>
  <c r="DS48" i="24"/>
  <c r="DA48" i="24"/>
  <c r="CI48" i="24"/>
  <c r="AW48" i="24"/>
  <c r="AE48" i="24"/>
  <c r="M48" i="24"/>
  <c r="DS47" i="24"/>
  <c r="DA47" i="24"/>
  <c r="CI47" i="24"/>
  <c r="AW47" i="24"/>
  <c r="AE47" i="24"/>
  <c r="M47" i="24"/>
  <c r="DS46" i="24"/>
  <c r="DA46" i="24"/>
  <c r="CI46" i="24"/>
  <c r="AW46" i="24"/>
  <c r="AE46" i="24"/>
  <c r="M46" i="24"/>
  <c r="CA45" i="24"/>
  <c r="DA45" i="24" s="1"/>
  <c r="BZ45" i="24"/>
  <c r="CI45" i="24" s="1"/>
  <c r="DS44" i="24"/>
  <c r="DA44" i="24"/>
  <c r="CI44" i="24"/>
  <c r="AW44" i="24"/>
  <c r="AE44" i="24"/>
  <c r="M44" i="24"/>
  <c r="DS43" i="24"/>
  <c r="DA43" i="24"/>
  <c r="CI43" i="24"/>
  <c r="AW43" i="24"/>
  <c r="AE43" i="24"/>
  <c r="M43" i="24"/>
  <c r="DS42" i="24"/>
  <c r="DA42" i="24"/>
  <c r="CI42" i="24"/>
  <c r="AW42" i="24"/>
  <c r="AE42" i="24"/>
  <c r="M42" i="24"/>
  <c r="DS41" i="24"/>
  <c r="DA41" i="24"/>
  <c r="CI41" i="24"/>
  <c r="AW41" i="24"/>
  <c r="AE41" i="24"/>
  <c r="M41" i="24"/>
  <c r="DS40" i="24"/>
  <c r="DA40" i="24"/>
  <c r="CI40" i="24"/>
  <c r="AW40" i="24"/>
  <c r="AE40" i="24"/>
  <c r="M40" i="24"/>
  <c r="DS39" i="24"/>
  <c r="DA39" i="24"/>
  <c r="CI39" i="24"/>
  <c r="AW39" i="24"/>
  <c r="AE39" i="24"/>
  <c r="M39" i="24"/>
  <c r="DS38" i="24"/>
  <c r="DA38" i="24"/>
  <c r="CI38" i="24"/>
  <c r="AW38" i="24"/>
  <c r="AE38" i="24"/>
  <c r="M38" i="24"/>
  <c r="DS37" i="24"/>
  <c r="DA37" i="24"/>
  <c r="CI37" i="24"/>
  <c r="AW37" i="24"/>
  <c r="AE37" i="24"/>
  <c r="M37" i="24"/>
  <c r="DS36" i="24"/>
  <c r="DA36" i="24"/>
  <c r="CI36" i="24"/>
  <c r="AW36" i="24"/>
  <c r="AE36" i="24"/>
  <c r="M36" i="24"/>
  <c r="DS35" i="24"/>
  <c r="DA35" i="24"/>
  <c r="CI35" i="24"/>
  <c r="AW35" i="24"/>
  <c r="AE35" i="24"/>
  <c r="M35" i="24"/>
  <c r="DS34" i="24"/>
  <c r="DA34" i="24"/>
  <c r="CI34" i="24"/>
  <c r="AW34" i="24"/>
  <c r="AE34" i="24"/>
  <c r="M34" i="24"/>
  <c r="CA33" i="24"/>
  <c r="DA33" i="24" s="1"/>
  <c r="BZ33" i="24"/>
  <c r="CI33" i="24" s="1"/>
  <c r="DS32" i="24"/>
  <c r="DA32" i="24"/>
  <c r="CI32" i="24"/>
  <c r="AW32" i="24"/>
  <c r="AE32" i="24"/>
  <c r="M32" i="24"/>
  <c r="DS31" i="24"/>
  <c r="DA31" i="24"/>
  <c r="CI31" i="24"/>
  <c r="AW31" i="24"/>
  <c r="AE31" i="24"/>
  <c r="M31" i="24"/>
  <c r="DS30" i="24"/>
  <c r="DA30" i="24"/>
  <c r="CI30" i="24"/>
  <c r="AW30" i="24"/>
  <c r="AE30" i="24"/>
  <c r="M30" i="24"/>
  <c r="DS29" i="24"/>
  <c r="DA29" i="24"/>
  <c r="CI29" i="24"/>
  <c r="AW29" i="24"/>
  <c r="AE29" i="24"/>
  <c r="M29" i="24"/>
  <c r="DS28" i="24"/>
  <c r="DA28" i="24"/>
  <c r="CI28" i="24"/>
  <c r="AW28" i="24"/>
  <c r="AE28" i="24"/>
  <c r="M28" i="24"/>
  <c r="DS27" i="24"/>
  <c r="DA27" i="24"/>
  <c r="CI27" i="24"/>
  <c r="AW27" i="24"/>
  <c r="AE27" i="24"/>
  <c r="M27" i="24"/>
  <c r="DS26" i="24"/>
  <c r="DA26" i="24"/>
  <c r="CI26" i="24"/>
  <c r="AW26" i="24"/>
  <c r="AE26" i="24"/>
  <c r="M26" i="24"/>
  <c r="DS25" i="24"/>
  <c r="DA25" i="24"/>
  <c r="CI25" i="24"/>
  <c r="AW25" i="24"/>
  <c r="AE25" i="24"/>
  <c r="M25" i="24"/>
  <c r="DS24" i="24"/>
  <c r="DA24" i="24"/>
  <c r="CI24" i="24"/>
  <c r="AW24" i="24"/>
  <c r="AE24" i="24"/>
  <c r="M24" i="24"/>
  <c r="DS23" i="24"/>
  <c r="DA23" i="24"/>
  <c r="CI23" i="24"/>
  <c r="AW23" i="24"/>
  <c r="AE23" i="24"/>
  <c r="M23" i="24"/>
  <c r="DS22" i="24"/>
  <c r="DA22" i="24"/>
  <c r="CI22" i="24"/>
  <c r="AW22" i="24"/>
  <c r="AE22" i="24"/>
  <c r="M22" i="24"/>
  <c r="CA21" i="24"/>
  <c r="BZ21" i="24"/>
  <c r="DS20" i="24"/>
  <c r="DA20" i="24"/>
  <c r="CI20" i="24"/>
  <c r="AW20" i="24"/>
  <c r="AE20" i="24"/>
  <c r="M20" i="24"/>
  <c r="DS19" i="24"/>
  <c r="DA19" i="24"/>
  <c r="CI19" i="24"/>
  <c r="AW19" i="24"/>
  <c r="AE19" i="24"/>
  <c r="M19" i="24"/>
  <c r="DS18" i="24"/>
  <c r="DA18" i="24"/>
  <c r="CI18" i="24"/>
  <c r="BH18" i="24"/>
  <c r="AW18" i="24"/>
  <c r="AE18" i="24"/>
  <c r="M18" i="24"/>
  <c r="DS17" i="24"/>
  <c r="DA17" i="24"/>
  <c r="CI17" i="24"/>
  <c r="AW17" i="24"/>
  <c r="AE17" i="24"/>
  <c r="M17" i="24"/>
  <c r="DS16" i="24"/>
  <c r="DA16" i="24"/>
  <c r="CI16" i="24"/>
  <c r="AW16" i="24"/>
  <c r="AE16" i="24"/>
  <c r="M16" i="24"/>
  <c r="DS15" i="24"/>
  <c r="DA15" i="24"/>
  <c r="CI15" i="24"/>
  <c r="AW15" i="24"/>
  <c r="AE15" i="24"/>
  <c r="M15" i="24"/>
  <c r="DS14" i="24"/>
  <c r="DA14" i="24"/>
  <c r="CI14" i="24"/>
  <c r="AW14" i="24"/>
  <c r="AE14" i="24"/>
  <c r="M14" i="24"/>
  <c r="DS13" i="24"/>
  <c r="DA13" i="24"/>
  <c r="CI13" i="24"/>
  <c r="AW13" i="24"/>
  <c r="AE13" i="24"/>
  <c r="M13" i="24"/>
  <c r="DS12" i="24"/>
  <c r="DA12" i="24"/>
  <c r="CI12" i="24"/>
  <c r="AW12" i="24"/>
  <c r="AE12" i="24"/>
  <c r="M12" i="24"/>
  <c r="G11" i="23"/>
  <c r="DS11" i="24"/>
  <c r="DA11" i="24"/>
  <c r="CI11" i="24"/>
  <c r="AW11" i="24"/>
  <c r="AE11" i="24"/>
  <c r="M11" i="24"/>
  <c r="F11" i="23"/>
  <c r="EM10" i="24" s="1"/>
  <c r="DS10" i="24"/>
  <c r="DA10" i="24"/>
  <c r="CI10" i="24"/>
  <c r="AW10" i="24"/>
  <c r="AE10" i="24"/>
  <c r="M10" i="24"/>
  <c r="E11" i="23"/>
  <c r="CD9" i="24" s="1"/>
  <c r="G12" i="23"/>
  <c r="G14" i="23"/>
  <c r="G15" i="23" s="1"/>
  <c r="G10" i="23"/>
  <c r="F12" i="23"/>
  <c r="F14" i="23"/>
  <c r="F15" i="23" s="1"/>
  <c r="E245" i="23" s="1"/>
  <c r="F10" i="23"/>
  <c r="E12" i="23"/>
  <c r="E14" i="23"/>
  <c r="E10" i="23"/>
  <c r="CA9" i="24"/>
  <c r="BZ9" i="24"/>
  <c r="H9" i="24"/>
  <c r="I9" i="24" s="1"/>
  <c r="D348" i="23"/>
  <c r="D333" i="23"/>
  <c r="G339" i="23" s="1"/>
  <c r="F339" i="23"/>
  <c r="E329" i="23"/>
  <c r="E328" i="23"/>
  <c r="E327" i="23"/>
  <c r="E326" i="23"/>
  <c r="E325" i="23"/>
  <c r="E324" i="23"/>
  <c r="E323" i="23"/>
  <c r="E322" i="23"/>
  <c r="M287" i="23"/>
  <c r="E282" i="23"/>
  <c r="L282" i="23"/>
  <c r="M282" i="23" s="1"/>
  <c r="H282" i="23"/>
  <c r="G282" i="23"/>
  <c r="E281" i="23"/>
  <c r="F281" i="23" s="1"/>
  <c r="L281" i="23"/>
  <c r="M281" i="23" s="1"/>
  <c r="K281" i="23"/>
  <c r="J281" i="23"/>
  <c r="I281" i="23"/>
  <c r="H281" i="23"/>
  <c r="G281" i="23"/>
  <c r="E280" i="23"/>
  <c r="I280" i="23" s="1"/>
  <c r="L280" i="23"/>
  <c r="M280" i="23"/>
  <c r="N280" i="23" s="1"/>
  <c r="K280" i="23"/>
  <c r="J280" i="23"/>
  <c r="H280" i="23"/>
  <c r="G280" i="23"/>
  <c r="F280" i="23"/>
  <c r="E279" i="23"/>
  <c r="H279" i="23" s="1"/>
  <c r="I279" i="23"/>
  <c r="E278" i="23"/>
  <c r="J278" i="23" s="1"/>
  <c r="K278" i="23"/>
  <c r="I249" i="23"/>
  <c r="F243" i="23"/>
  <c r="E15" i="23"/>
  <c r="F228" i="23" s="1"/>
  <c r="E188" i="23"/>
  <c r="E192" i="23" s="1"/>
  <c r="D193" i="23"/>
  <c r="E193" i="23"/>
  <c r="D192" i="23"/>
  <c r="D191" i="23"/>
  <c r="J103" i="23"/>
  <c r="J106" i="23"/>
  <c r="J108" i="23"/>
  <c r="J111" i="23"/>
  <c r="O100" i="23"/>
  <c r="O103" i="23"/>
  <c r="O110" i="23" s="1"/>
  <c r="O108" i="23"/>
  <c r="G25" i="23"/>
  <c r="G27" i="23" s="1"/>
  <c r="G30" i="15"/>
  <c r="Q13" i="15"/>
  <c r="Q12" i="15"/>
  <c r="O11" i="15"/>
  <c r="Q11" i="15"/>
  <c r="Q10" i="15"/>
  <c r="Q9" i="15"/>
  <c r="Q8" i="15"/>
  <c r="Q7" i="15"/>
  <c r="Q6" i="15"/>
  <c r="Q4" i="15"/>
  <c r="C30" i="17"/>
  <c r="H33" i="17"/>
  <c r="C10" i="17"/>
  <c r="G33" i="17"/>
  <c r="F33" i="17"/>
  <c r="E33" i="17"/>
  <c r="D33" i="17"/>
  <c r="D34" i="17" s="1"/>
  <c r="C33" i="17"/>
  <c r="C34" i="17" s="1"/>
  <c r="C20" i="17"/>
  <c r="H23" i="17"/>
  <c r="H24" i="17" s="1"/>
  <c r="G23" i="17"/>
  <c r="F23" i="17"/>
  <c r="E23" i="17"/>
  <c r="D23" i="17"/>
  <c r="D24" i="17" s="1"/>
  <c r="C23" i="17"/>
  <c r="C24" i="17" s="1"/>
  <c r="H13" i="17"/>
  <c r="G13" i="17"/>
  <c r="G14" i="17" s="1"/>
  <c r="F13" i="17"/>
  <c r="E13" i="17"/>
  <c r="D13" i="17"/>
  <c r="C13" i="17"/>
  <c r="E4" i="17"/>
  <c r="F24" i="17" s="1"/>
  <c r="B1" i="17"/>
  <c r="H12" i="27"/>
  <c r="K11" i="27"/>
  <c r="P11" i="27" s="1"/>
  <c r="Q11" i="27" s="1"/>
  <c r="H11" i="27"/>
  <c r="K10" i="27"/>
  <c r="P10" i="27" s="1"/>
  <c r="Q10" i="27" s="1"/>
  <c r="K9" i="27"/>
  <c r="P9" i="27"/>
  <c r="Q9" i="27" s="1"/>
  <c r="F34" i="14" s="1"/>
  <c r="H9" i="27"/>
  <c r="H8" i="27"/>
  <c r="B1" i="27"/>
  <c r="B1" i="28"/>
  <c r="O72" i="14"/>
  <c r="N72" i="14"/>
  <c r="M72" i="14"/>
  <c r="L72" i="14"/>
  <c r="K72" i="14"/>
  <c r="J72" i="14"/>
  <c r="I72" i="14"/>
  <c r="H72" i="14"/>
  <c r="G72" i="14"/>
  <c r="F72" i="14"/>
  <c r="O68" i="14"/>
  <c r="N68" i="14"/>
  <c r="M68" i="14"/>
  <c r="L68" i="14"/>
  <c r="K68" i="14"/>
  <c r="J68" i="14"/>
  <c r="I68" i="14"/>
  <c r="H68" i="14"/>
  <c r="G68" i="14"/>
  <c r="F68" i="14"/>
  <c r="O64" i="14"/>
  <c r="N64" i="14"/>
  <c r="M64" i="14"/>
  <c r="L64" i="14"/>
  <c r="K64" i="14"/>
  <c r="J64" i="14"/>
  <c r="I64" i="14"/>
  <c r="H64" i="14"/>
  <c r="G64" i="14"/>
  <c r="F64" i="14"/>
  <c r="E30" i="14"/>
  <c r="I25" i="25"/>
  <c r="Q15" i="14"/>
  <c r="F15" i="14"/>
  <c r="M15" i="14" s="1"/>
  <c r="N15" i="14" s="1"/>
  <c r="K15" i="14"/>
  <c r="I39" i="14" s="1"/>
  <c r="K12" i="14"/>
  <c r="L12" i="14" s="1"/>
  <c r="M12" i="14"/>
  <c r="N12" i="14" s="1"/>
  <c r="F12" i="14"/>
  <c r="K11" i="14"/>
  <c r="M11" i="14"/>
  <c r="N11" i="14"/>
  <c r="L11" i="14"/>
  <c r="F11" i="14"/>
  <c r="K10" i="14"/>
  <c r="M10" i="14" s="1"/>
  <c r="N10" i="14" s="1"/>
  <c r="F10" i="14"/>
  <c r="K9" i="14"/>
  <c r="L9" i="14" s="1"/>
  <c r="M9" i="14"/>
  <c r="N9" i="14" s="1"/>
  <c r="F9" i="14"/>
  <c r="K8" i="14"/>
  <c r="M8" i="14" s="1"/>
  <c r="N8" i="14" s="1"/>
  <c r="F8" i="14"/>
  <c r="M7" i="14"/>
  <c r="N7" i="14" s="1"/>
  <c r="F7" i="14"/>
  <c r="F6" i="14"/>
  <c r="M5" i="14"/>
  <c r="N5" i="14"/>
  <c r="L5" i="14"/>
  <c r="F5" i="14"/>
  <c r="M4" i="14"/>
  <c r="N4" i="14" s="1"/>
  <c r="L4" i="14"/>
  <c r="F4" i="14"/>
  <c r="E189" i="25"/>
  <c r="L7" i="14"/>
  <c r="L6" i="14"/>
  <c r="M6" i="14"/>
  <c r="N6" i="14"/>
  <c r="Q8" i="27"/>
  <c r="H14" i="15"/>
  <c r="P8" i="14" s="1"/>
  <c r="Q8" i="14" s="1"/>
  <c r="I14" i="15"/>
  <c r="P9" i="14" s="1"/>
  <c r="Q9" i="14" s="1"/>
  <c r="D388" i="23" l="1"/>
  <c r="E388" i="23" s="1"/>
  <c r="D384" i="23"/>
  <c r="E384" i="23" s="1"/>
  <c r="D380" i="23"/>
  <c r="E380" i="23" s="1"/>
  <c r="D376" i="23"/>
  <c r="E376" i="23" s="1"/>
  <c r="D372" i="23"/>
  <c r="E372" i="23" s="1"/>
  <c r="D368" i="23"/>
  <c r="E368" i="23" s="1"/>
  <c r="D364" i="23"/>
  <c r="E364" i="23" s="1"/>
  <c r="D360" i="23"/>
  <c r="E360" i="23" s="1"/>
  <c r="D356" i="23"/>
  <c r="E356" i="23" s="1"/>
  <c r="D387" i="23"/>
  <c r="E387" i="23" s="1"/>
  <c r="D379" i="23"/>
  <c r="E379" i="23" s="1"/>
  <c r="D371" i="23"/>
  <c r="E371" i="23" s="1"/>
  <c r="D363" i="23"/>
  <c r="E363" i="23" s="1"/>
  <c r="D355" i="23"/>
  <c r="E355" i="23" s="1"/>
  <c r="D357" i="23"/>
  <c r="E357" i="23" s="1"/>
  <c r="D383" i="23"/>
  <c r="E383" i="23" s="1"/>
  <c r="D375" i="23"/>
  <c r="E375" i="23" s="1"/>
  <c r="D367" i="23"/>
  <c r="E367" i="23" s="1"/>
  <c r="D359" i="23"/>
  <c r="E359" i="23" s="1"/>
  <c r="D385" i="23"/>
  <c r="E385" i="23" s="1"/>
  <c r="D377" i="23"/>
  <c r="E377" i="23" s="1"/>
  <c r="D369" i="23"/>
  <c r="E369" i="23" s="1"/>
  <c r="D365" i="23"/>
  <c r="E365" i="23" s="1"/>
  <c r="D353" i="23"/>
  <c r="E353" i="23" s="1"/>
  <c r="D381" i="23"/>
  <c r="E381" i="23" s="1"/>
  <c r="D361" i="23"/>
  <c r="E361" i="23" s="1"/>
  <c r="D386" i="23"/>
  <c r="E386" i="23" s="1"/>
  <c r="D382" i="23"/>
  <c r="E382" i="23" s="1"/>
  <c r="D378" i="23"/>
  <c r="E378" i="23" s="1"/>
  <c r="D374" i="23"/>
  <c r="E374" i="23" s="1"/>
  <c r="D370" i="23"/>
  <c r="E370" i="23" s="1"/>
  <c r="D366" i="23"/>
  <c r="E366" i="23" s="1"/>
  <c r="D362" i="23"/>
  <c r="E362" i="23" s="1"/>
  <c r="D358" i="23"/>
  <c r="E358" i="23" s="1"/>
  <c r="D354" i="23"/>
  <c r="E354" i="23" s="1"/>
  <c r="D373" i="23"/>
  <c r="E373" i="23" s="1"/>
  <c r="H243" i="23"/>
  <c r="H238" i="23"/>
  <c r="AR9" i="24"/>
  <c r="AV9" i="24" s="1"/>
  <c r="EM11" i="24"/>
  <c r="DN9" i="24"/>
  <c r="BQ11" i="24"/>
  <c r="D172" i="25"/>
  <c r="E172" i="25"/>
  <c r="H249" i="23"/>
  <c r="G247" i="23"/>
  <c r="J247" i="23" s="1"/>
  <c r="K247" i="23" s="1"/>
  <c r="F246" i="23"/>
  <c r="I244" i="23"/>
  <c r="E243" i="23"/>
  <c r="H241" i="23"/>
  <c r="G239" i="23"/>
  <c r="J239" i="23" s="1"/>
  <c r="K239" i="23" s="1"/>
  <c r="F238" i="23"/>
  <c r="H247" i="23"/>
  <c r="F244" i="23"/>
  <c r="I242" i="23"/>
  <c r="H239" i="23"/>
  <c r="F249" i="23"/>
  <c r="I247" i="23"/>
  <c r="E246" i="23"/>
  <c r="H244" i="23"/>
  <c r="G242" i="23"/>
  <c r="J242" i="23" s="1"/>
  <c r="K242" i="23" s="1"/>
  <c r="F241" i="23"/>
  <c r="I239" i="23"/>
  <c r="E238" i="23"/>
  <c r="E249" i="23"/>
  <c r="G245" i="23"/>
  <c r="J245" i="23" s="1"/>
  <c r="K245" i="23" s="1"/>
  <c r="E241" i="23"/>
  <c r="G248" i="23"/>
  <c r="J248" i="23" s="1"/>
  <c r="K248" i="23" s="1"/>
  <c r="F247" i="23"/>
  <c r="I245" i="23"/>
  <c r="E244" i="23"/>
  <c r="H242" i="23"/>
  <c r="G240" i="23"/>
  <c r="J240" i="23" s="1"/>
  <c r="K240" i="23" s="1"/>
  <c r="F239" i="23"/>
  <c r="G246" i="23"/>
  <c r="J246" i="23" s="1"/>
  <c r="K246" i="23" s="1"/>
  <c r="E242" i="23"/>
  <c r="G238" i="23"/>
  <c r="J238" i="23" s="1"/>
  <c r="K238" i="23" s="1"/>
  <c r="I248" i="23"/>
  <c r="E247" i="23"/>
  <c r="H245" i="23"/>
  <c r="G243" i="23"/>
  <c r="J243" i="23" s="1"/>
  <c r="K243" i="23" s="1"/>
  <c r="F242" i="23"/>
  <c r="I240" i="23"/>
  <c r="E239" i="23"/>
  <c r="H248" i="23"/>
  <c r="F245" i="23"/>
  <c r="I243" i="23"/>
  <c r="H240" i="23"/>
  <c r="J114" i="23"/>
  <c r="I238" i="23"/>
  <c r="E24" i="17"/>
  <c r="F282" i="23"/>
  <c r="K282" i="23"/>
  <c r="J282" i="23"/>
  <c r="I282" i="23"/>
  <c r="F34" i="17"/>
  <c r="E240" i="23"/>
  <c r="H246" i="23"/>
  <c r="F240" i="23"/>
  <c r="I246" i="23"/>
  <c r="O280" i="23"/>
  <c r="A81" i="24"/>
  <c r="CB81" i="24" s="1"/>
  <c r="DS81" i="24" s="1"/>
  <c r="CA69" i="24"/>
  <c r="DA69" i="24" s="1"/>
  <c r="J14" i="15"/>
  <c r="P10" i="14" s="1"/>
  <c r="Q10" i="14" s="1"/>
  <c r="D14" i="15"/>
  <c r="P4" i="14" s="1"/>
  <c r="Q4" i="14" s="1"/>
  <c r="L14" i="15"/>
  <c r="P12" i="14" s="1"/>
  <c r="Q12" i="14" s="1"/>
  <c r="K14" i="15"/>
  <c r="P11" i="14" s="1"/>
  <c r="Q11" i="14" s="1"/>
  <c r="M14" i="15"/>
  <c r="E14" i="15"/>
  <c r="P5" i="14" s="1"/>
  <c r="Q5" i="14" s="1"/>
  <c r="H29" i="14" s="1"/>
  <c r="AP42" i="24" s="1"/>
  <c r="N282" i="23"/>
  <c r="O282" i="23"/>
  <c r="I241" i="23"/>
  <c r="E248" i="23"/>
  <c r="O281" i="23"/>
  <c r="N281" i="23"/>
  <c r="G249" i="23"/>
  <c r="J249" i="23" s="1"/>
  <c r="K249" i="23" s="1"/>
  <c r="G244" i="23"/>
  <c r="J244" i="23" s="1"/>
  <c r="K244" i="23" s="1"/>
  <c r="G241" i="23"/>
  <c r="J241" i="23" s="1"/>
  <c r="K241" i="23" s="1"/>
  <c r="F248" i="23"/>
  <c r="L279" i="23"/>
  <c r="M279" i="23" s="1"/>
  <c r="G279" i="23"/>
  <c r="F279" i="23"/>
  <c r="J279" i="23"/>
  <c r="K279" i="23"/>
  <c r="L15" i="14"/>
  <c r="E222" i="23"/>
  <c r="F278" i="23"/>
  <c r="D339" i="23"/>
  <c r="BQ10" i="24"/>
  <c r="M168" i="24"/>
  <c r="AE173" i="24"/>
  <c r="M175" i="24"/>
  <c r="AW180" i="24"/>
  <c r="M184" i="24"/>
  <c r="AE191" i="24"/>
  <c r="AW196" i="24"/>
  <c r="M202" i="24"/>
  <c r="AE207" i="24"/>
  <c r="M217" i="24"/>
  <c r="AE222" i="24"/>
  <c r="AE230" i="24"/>
  <c r="M232" i="24"/>
  <c r="AW240" i="24"/>
  <c r="H25" i="14"/>
  <c r="G14" i="15"/>
  <c r="P7" i="14" s="1"/>
  <c r="Q7" i="14" s="1"/>
  <c r="L8" i="14"/>
  <c r="L10" i="14"/>
  <c r="E191" i="23"/>
  <c r="H222" i="23"/>
  <c r="G278" i="23"/>
  <c r="L278" i="23"/>
  <c r="M278" i="23" s="1"/>
  <c r="E339" i="23"/>
  <c r="BZ57" i="24"/>
  <c r="AW121" i="24"/>
  <c r="M125" i="24"/>
  <c r="AW139" i="24"/>
  <c r="AE149" i="24"/>
  <c r="M157" i="24"/>
  <c r="AW162" i="24"/>
  <c r="AE164" i="24"/>
  <c r="AE168" i="24"/>
  <c r="AW173" i="24"/>
  <c r="M179" i="24"/>
  <c r="AE184" i="24"/>
  <c r="AW191" i="24"/>
  <c r="M195" i="24"/>
  <c r="AE200" i="24"/>
  <c r="AE202" i="24"/>
  <c r="AW207" i="24"/>
  <c r="M211" i="24"/>
  <c r="AW215" i="24"/>
  <c r="AE217" i="24"/>
  <c r="AW222" i="24"/>
  <c r="G23" i="14"/>
  <c r="G25" i="14" s="1"/>
  <c r="H278" i="23"/>
  <c r="I24" i="14"/>
  <c r="I278" i="23"/>
  <c r="M24" i="14"/>
  <c r="L36" i="14"/>
  <c r="L38" i="14" s="1"/>
  <c r="L40" i="14" s="1"/>
  <c r="L66" i="14" s="1"/>
  <c r="L21" i="14"/>
  <c r="L23" i="14" s="1"/>
  <c r="L25" i="14" s="1"/>
  <c r="L65" i="14" s="1"/>
  <c r="AW247" i="24"/>
  <c r="AE244" i="24"/>
  <c r="AE242" i="24"/>
  <c r="M239" i="24"/>
  <c r="AW238" i="24"/>
  <c r="AW235" i="24"/>
  <c r="M234" i="24"/>
  <c r="AW231" i="24"/>
  <c r="M230" i="24"/>
  <c r="AW227" i="24"/>
  <c r="M226" i="24"/>
  <c r="AE223" i="24"/>
  <c r="AE219" i="24"/>
  <c r="AE215" i="24"/>
  <c r="AE212" i="24"/>
  <c r="AE208" i="24"/>
  <c r="AE204" i="24"/>
  <c r="M200" i="24"/>
  <c r="AW197" i="24"/>
  <c r="M196" i="24"/>
  <c r="AW193" i="24"/>
  <c r="M192" i="24"/>
  <c r="AE185" i="24"/>
  <c r="AE181" i="24"/>
  <c r="AW174" i="24"/>
  <c r="M173" i="24"/>
  <c r="AW170" i="24"/>
  <c r="M169" i="24"/>
  <c r="AW166" i="24"/>
  <c r="AE162" i="24"/>
  <c r="AE158" i="24"/>
  <c r="AE154" i="24"/>
  <c r="AW151" i="24"/>
  <c r="M150" i="24"/>
  <c r="AW147" i="24"/>
  <c r="M146" i="24"/>
  <c r="AW143" i="24"/>
  <c r="M142" i="24"/>
  <c r="AE139" i="24"/>
  <c r="AE134" i="24"/>
  <c r="AE130" i="24"/>
  <c r="AW127" i="24"/>
  <c r="M126" i="24"/>
  <c r="AW123" i="24"/>
  <c r="M122" i="24"/>
  <c r="AW119" i="24"/>
  <c r="M118" i="24"/>
  <c r="M116" i="24"/>
  <c r="AW113" i="24"/>
  <c r="M112" i="24"/>
  <c r="AW109" i="24"/>
  <c r="M108" i="24"/>
  <c r="AW103" i="24"/>
  <c r="M102" i="24"/>
  <c r="AW99" i="24"/>
  <c r="M98" i="24"/>
  <c r="AW95" i="24"/>
  <c r="M94" i="24"/>
  <c r="M92" i="24"/>
  <c r="AW89" i="24"/>
  <c r="M88" i="24"/>
  <c r="AW85" i="24"/>
  <c r="M84" i="24"/>
  <c r="M248" i="24"/>
  <c r="AW245" i="24"/>
  <c r="AE240" i="24"/>
  <c r="AE235" i="24"/>
  <c r="AE231" i="24"/>
  <c r="AE227" i="24"/>
  <c r="AW224" i="24"/>
  <c r="M223" i="24"/>
  <c r="AW220" i="24"/>
  <c r="M219" i="24"/>
  <c r="AW216" i="24"/>
  <c r="M215" i="24"/>
  <c r="M212" i="24"/>
  <c r="AW209" i="24"/>
  <c r="M208" i="24"/>
  <c r="AW205" i="24"/>
  <c r="M204" i="24"/>
  <c r="AE197" i="24"/>
  <c r="AE193" i="24"/>
  <c r="AW186" i="24"/>
  <c r="M185" i="24"/>
  <c r="AW182" i="24"/>
  <c r="M181" i="24"/>
  <c r="AW178" i="24"/>
  <c r="AE174" i="24"/>
  <c r="AE170" i="24"/>
  <c r="AE166" i="24"/>
  <c r="AW163" i="24"/>
  <c r="M162" i="24"/>
  <c r="AW159" i="24"/>
  <c r="M158" i="24"/>
  <c r="AW155" i="24"/>
  <c r="M154" i="24"/>
  <c r="AE151" i="24"/>
  <c r="AE147" i="24"/>
  <c r="AE143" i="24"/>
  <c r="AW140" i="24"/>
  <c r="M139" i="24"/>
  <c r="M138" i="24"/>
  <c r="AW135" i="24"/>
  <c r="M134" i="24"/>
  <c r="AW131" i="24"/>
  <c r="M130" i="24"/>
  <c r="AE127" i="24"/>
  <c r="AE123" i="24"/>
  <c r="AE119" i="24"/>
  <c r="AE113" i="24"/>
  <c r="AE109" i="24"/>
  <c r="AE103" i="24"/>
  <c r="AE99" i="24"/>
  <c r="AE95" i="24"/>
  <c r="AE89" i="24"/>
  <c r="AE85" i="24"/>
  <c r="M246" i="24"/>
  <c r="AW243" i="24"/>
  <c r="M242" i="24"/>
  <c r="AW241" i="24"/>
  <c r="AE238" i="24"/>
  <c r="AW236" i="24"/>
  <c r="M235" i="24"/>
  <c r="AW232" i="24"/>
  <c r="M231" i="24"/>
  <c r="AW228" i="24"/>
  <c r="M227" i="24"/>
  <c r="AE224" i="24"/>
  <c r="AE220" i="24"/>
  <c r="AE216" i="24"/>
  <c r="AE209" i="24"/>
  <c r="AE205" i="24"/>
  <c r="AW198" i="24"/>
  <c r="M197" i="24"/>
  <c r="AW194" i="24"/>
  <c r="M193" i="24"/>
  <c r="AW190" i="24"/>
  <c r="AE186" i="24"/>
  <c r="AE182" i="24"/>
  <c r="AE178" i="24"/>
  <c r="AW175" i="24"/>
  <c r="M174" i="24"/>
  <c r="AW171" i="24"/>
  <c r="M170" i="24"/>
  <c r="AW167" i="24"/>
  <c r="M166" i="24"/>
  <c r="AE163" i="24"/>
  <c r="AE159" i="24"/>
  <c r="AE155" i="24"/>
  <c r="AW152" i="24"/>
  <c r="M151" i="24"/>
  <c r="AW148" i="24"/>
  <c r="M147" i="24"/>
  <c r="AW144" i="24"/>
  <c r="M143" i="24"/>
  <c r="AE140" i="24"/>
  <c r="AE135" i="24"/>
  <c r="AE131" i="24"/>
  <c r="AW128" i="24"/>
  <c r="M127" i="24"/>
  <c r="AW124" i="24"/>
  <c r="M123" i="24"/>
  <c r="AW120" i="24"/>
  <c r="M119" i="24"/>
  <c r="AW114" i="24"/>
  <c r="M113" i="24"/>
  <c r="AW110" i="24"/>
  <c r="M109" i="24"/>
  <c r="AW106" i="24"/>
  <c r="AW104" i="24"/>
  <c r="M103" i="24"/>
  <c r="AW100" i="24"/>
  <c r="M99" i="24"/>
  <c r="AW96" i="24"/>
  <c r="M95" i="24"/>
  <c r="AW90" i="24"/>
  <c r="M89" i="24"/>
  <c r="AW86" i="24"/>
  <c r="M85" i="24"/>
  <c r="AW82" i="24"/>
  <c r="AE247" i="24"/>
  <c r="AE245" i="24"/>
  <c r="M244" i="24"/>
  <c r="AE236" i="24"/>
  <c r="AE232" i="24"/>
  <c r="AE228" i="24"/>
  <c r="M224" i="24"/>
  <c r="AW221" i="24"/>
  <c r="M220" i="24"/>
  <c r="AW217" i="24"/>
  <c r="M216" i="24"/>
  <c r="AW210" i="24"/>
  <c r="M209" i="24"/>
  <c r="AW206" i="24"/>
  <c r="M205" i="24"/>
  <c r="AW202" i="24"/>
  <c r="AE198" i="24"/>
  <c r="AE194" i="24"/>
  <c r="AE190" i="24"/>
  <c r="AW187" i="24"/>
  <c r="M186" i="24"/>
  <c r="AW183" i="24"/>
  <c r="M182" i="24"/>
  <c r="AW179" i="24"/>
  <c r="M178" i="24"/>
  <c r="AE175" i="24"/>
  <c r="AE171" i="24"/>
  <c r="AE167" i="24"/>
  <c r="AW164" i="24"/>
  <c r="M163" i="24"/>
  <c r="AW160" i="24"/>
  <c r="M159" i="24"/>
  <c r="AW156" i="24"/>
  <c r="M155" i="24"/>
  <c r="AE152" i="24"/>
  <c r="AE148" i="24"/>
  <c r="AE144" i="24"/>
  <c r="M140" i="24"/>
  <c r="AW136" i="24"/>
  <c r="M135" i="24"/>
  <c r="AW132" i="24"/>
  <c r="M131" i="24"/>
  <c r="AE128" i="24"/>
  <c r="AE124" i="24"/>
  <c r="AE120" i="24"/>
  <c r="AE114" i="24"/>
  <c r="AE110" i="24"/>
  <c r="AE106" i="24"/>
  <c r="AE104" i="24"/>
  <c r="AE100" i="24"/>
  <c r="AE96" i="24"/>
  <c r="AE90" i="24"/>
  <c r="AE86" i="24"/>
  <c r="AE82" i="24"/>
  <c r="D33" i="24"/>
  <c r="M33" i="24" s="1"/>
  <c r="N25" i="14"/>
  <c r="N65" i="14" s="1"/>
  <c r="D57" i="24"/>
  <c r="M57" i="24" s="1"/>
  <c r="J23" i="14"/>
  <c r="J25" i="14" s="1"/>
  <c r="J65" i="14" s="1"/>
  <c r="D69" i="24"/>
  <c r="I270" i="23"/>
  <c r="H270" i="23"/>
  <c r="H267" i="23"/>
  <c r="I266" i="23"/>
  <c r="G265" i="23"/>
  <c r="J265" i="23" s="1"/>
  <c r="K265" i="23" s="1"/>
  <c r="F265" i="23"/>
  <c r="I264" i="23"/>
  <c r="G263" i="23"/>
  <c r="J263" i="23" s="1"/>
  <c r="K263" i="23" s="1"/>
  <c r="F263" i="23"/>
  <c r="I262" i="23"/>
  <c r="G261" i="23"/>
  <c r="J261" i="23" s="1"/>
  <c r="K261" i="23" s="1"/>
  <c r="F261" i="23"/>
  <c r="I260" i="23"/>
  <c r="G259" i="23"/>
  <c r="J259" i="23" s="1"/>
  <c r="K259" i="23" s="1"/>
  <c r="F259" i="23"/>
  <c r="E268" i="23"/>
  <c r="G266" i="23"/>
  <c r="J266" i="23" s="1"/>
  <c r="K266" i="23" s="1"/>
  <c r="E266" i="23"/>
  <c r="H265" i="23"/>
  <c r="E264" i="23"/>
  <c r="H263" i="23"/>
  <c r="E262" i="23"/>
  <c r="H261" i="23"/>
  <c r="E260" i="23"/>
  <c r="H259" i="23"/>
  <c r="H268" i="23"/>
  <c r="E267" i="23"/>
  <c r="F266" i="23"/>
  <c r="I265" i="23"/>
  <c r="G264" i="23"/>
  <c r="J264" i="23" s="1"/>
  <c r="K264" i="23" s="1"/>
  <c r="F264" i="23"/>
  <c r="I263" i="23"/>
  <c r="G262" i="23"/>
  <c r="J262" i="23" s="1"/>
  <c r="K262" i="23" s="1"/>
  <c r="F262" i="23"/>
  <c r="I261" i="23"/>
  <c r="G260" i="23"/>
  <c r="J260" i="23" s="1"/>
  <c r="K260" i="23" s="1"/>
  <c r="F260" i="23"/>
  <c r="I259" i="23"/>
  <c r="E269" i="23"/>
  <c r="F267" i="23"/>
  <c r="H266" i="23"/>
  <c r="E265" i="23"/>
  <c r="H264" i="23"/>
  <c r="E263" i="23"/>
  <c r="H262" i="23"/>
  <c r="E261" i="23"/>
  <c r="H260" i="23"/>
  <c r="E259" i="23"/>
  <c r="BQ9" i="24"/>
  <c r="H38" i="14"/>
  <c r="H40" i="14" s="1"/>
  <c r="H66" i="14" s="1"/>
  <c r="G38" i="14"/>
  <c r="G40" i="14" s="1"/>
  <c r="G66" i="14" s="1"/>
  <c r="F222" i="23"/>
  <c r="K21" i="14"/>
  <c r="K23" i="14" s="1"/>
  <c r="K25" i="14" s="1"/>
  <c r="Z9" i="24"/>
  <c r="AD9" i="24" s="1"/>
  <c r="CV9" i="24"/>
  <c r="F23" i="14"/>
  <c r="F25" i="14" s="1"/>
  <c r="H219" i="23"/>
  <c r="H228" i="23"/>
  <c r="D194" i="25"/>
  <c r="N38" i="14"/>
  <c r="N40" i="14" s="1"/>
  <c r="N66" i="14" s="1"/>
  <c r="F36" i="14"/>
  <c r="F38" i="14" s="1"/>
  <c r="F40" i="14" s="1"/>
  <c r="K40" i="14"/>
  <c r="K66" i="14" s="1"/>
  <c r="N29" i="14"/>
  <c r="X114" i="24" s="1"/>
  <c r="F29" i="14"/>
  <c r="J29" i="14"/>
  <c r="X66" i="24" s="1"/>
  <c r="G29" i="14"/>
  <c r="AP30" i="24" s="1"/>
  <c r="CB69" i="24"/>
  <c r="DS69" i="24" s="1"/>
  <c r="CB21" i="24"/>
  <c r="DS21" i="24" s="1"/>
  <c r="CB33" i="24"/>
  <c r="DS33" i="24" s="1"/>
  <c r="CB45" i="24"/>
  <c r="DS45" i="24" s="1"/>
  <c r="CB57" i="24"/>
  <c r="DS57" i="24" s="1"/>
  <c r="CB9" i="24"/>
  <c r="DS9" i="24" s="1"/>
  <c r="DV9" i="24" s="1"/>
  <c r="CH9" i="24"/>
  <c r="CE9" i="24"/>
  <c r="CF9" i="24" s="1"/>
  <c r="F14" i="17"/>
  <c r="H34" i="17"/>
  <c r="H4" i="17" s="1"/>
  <c r="EM9" i="24"/>
  <c r="E226" i="23"/>
  <c r="I267" i="23"/>
  <c r="F268" i="23"/>
  <c r="G268" i="23"/>
  <c r="J268" i="23" s="1"/>
  <c r="K268" i="23" s="1"/>
  <c r="I269" i="23"/>
  <c r="F270" i="23"/>
  <c r="G270" i="23"/>
  <c r="J270" i="23" s="1"/>
  <c r="K270" i="23" s="1"/>
  <c r="D14" i="17"/>
  <c r="G34" i="17"/>
  <c r="H269" i="23"/>
  <c r="E270" i="23"/>
  <c r="C14" i="17"/>
  <c r="G228" i="23"/>
  <c r="J228" i="23" s="1"/>
  <c r="K20" i="24" s="1"/>
  <c r="K32" i="24" s="1"/>
  <c r="K44" i="24" s="1"/>
  <c r="K56" i="24" s="1"/>
  <c r="K68" i="24" s="1"/>
  <c r="K80" i="24" s="1"/>
  <c r="K92" i="24" s="1"/>
  <c r="K104" i="24" s="1"/>
  <c r="K116" i="24" s="1"/>
  <c r="K128" i="24" s="1"/>
  <c r="K140" i="24" s="1"/>
  <c r="K152" i="24" s="1"/>
  <c r="K164" i="24" s="1"/>
  <c r="K176" i="24" s="1"/>
  <c r="K188" i="24" s="1"/>
  <c r="K200" i="24" s="1"/>
  <c r="K212" i="24" s="1"/>
  <c r="K224" i="24" s="1"/>
  <c r="K236" i="24" s="1"/>
  <c r="K248" i="24" s="1"/>
  <c r="G267" i="23"/>
  <c r="J267" i="23" s="1"/>
  <c r="K267" i="23" s="1"/>
  <c r="I268" i="23"/>
  <c r="F269" i="23"/>
  <c r="G269" i="23"/>
  <c r="J269" i="23" s="1"/>
  <c r="K269" i="23" s="1"/>
  <c r="E192" i="25"/>
  <c r="E194" i="25" s="1"/>
  <c r="O23" i="14"/>
  <c r="O25" i="14" s="1"/>
  <c r="O41" i="14" s="1"/>
  <c r="O42" i="14" s="1"/>
  <c r="O73" i="14" s="1"/>
  <c r="J38" i="14"/>
  <c r="J40" i="14" s="1"/>
  <c r="J66" i="14" s="1"/>
  <c r="I29" i="14"/>
  <c r="AP54" i="24" s="1"/>
  <c r="O29" i="14"/>
  <c r="X78" i="24"/>
  <c r="K41" i="14"/>
  <c r="K42" i="14" s="1"/>
  <c r="K73" i="14" s="1"/>
  <c r="AP66" i="24"/>
  <c r="O65" i="14"/>
  <c r="K65" i="14"/>
  <c r="H41" i="14"/>
  <c r="H42" i="14" s="1"/>
  <c r="H73" i="14" s="1"/>
  <c r="H65" i="14"/>
  <c r="G65" i="14"/>
  <c r="M23" i="14"/>
  <c r="M36" i="14"/>
  <c r="M29" i="14" s="1"/>
  <c r="I38" i="14"/>
  <c r="I40" i="14" s="1"/>
  <c r="I21" i="14"/>
  <c r="I23" i="14" s="1"/>
  <c r="I25" i="14" s="1"/>
  <c r="E45" i="24"/>
  <c r="AE45" i="24" s="1"/>
  <c r="F69" i="24"/>
  <c r="F33" i="24"/>
  <c r="E21" i="24"/>
  <c r="E33" i="24"/>
  <c r="AE33" i="24" s="1"/>
  <c r="H37" i="25"/>
  <c r="H38" i="25" s="1"/>
  <c r="F9" i="24"/>
  <c r="I37" i="25"/>
  <c r="I38" i="25" s="1"/>
  <c r="E9" i="24"/>
  <c r="D45" i="24"/>
  <c r="M45" i="24" s="1"/>
  <c r="D199" i="25"/>
  <c r="F45" i="24"/>
  <c r="F57" i="24"/>
  <c r="AW57" i="24" s="1"/>
  <c r="E57" i="24"/>
  <c r="AE57" i="24" s="1"/>
  <c r="F21" i="24"/>
  <c r="AW21" i="24" s="1"/>
  <c r="E69" i="24"/>
  <c r="AE69" i="24" s="1"/>
  <c r="P34" i="14"/>
  <c r="Q34" i="14" s="1"/>
  <c r="H14" i="17"/>
  <c r="E34" i="17"/>
  <c r="E14" i="17"/>
  <c r="G24" i="17"/>
  <c r="G220" i="23"/>
  <c r="J220" i="23" s="1"/>
  <c r="K220" i="23" s="1"/>
  <c r="H227" i="23"/>
  <c r="E218" i="23"/>
  <c r="H224" i="23"/>
  <c r="H218" i="23"/>
  <c r="G224" i="23"/>
  <c r="J224" i="23" s="1"/>
  <c r="K224" i="23" s="1"/>
  <c r="E219" i="23"/>
  <c r="E225" i="23"/>
  <c r="F218" i="23"/>
  <c r="E221" i="23"/>
  <c r="I227" i="23"/>
  <c r="I219" i="23"/>
  <c r="E223" i="23"/>
  <c r="F226" i="23"/>
  <c r="H220" i="23"/>
  <c r="H223" i="23"/>
  <c r="H226" i="23"/>
  <c r="E217" i="23"/>
  <c r="I223" i="23"/>
  <c r="E227" i="23"/>
  <c r="G217" i="23"/>
  <c r="J217" i="23" s="1"/>
  <c r="K217" i="23" s="1"/>
  <c r="F219" i="23"/>
  <c r="I220" i="23"/>
  <c r="G221" i="23"/>
  <c r="J221" i="23" s="1"/>
  <c r="K13" i="24" s="1"/>
  <c r="F223" i="23"/>
  <c r="I224" i="23"/>
  <c r="G225" i="23"/>
  <c r="J225" i="23" s="1"/>
  <c r="K225" i="23" s="1"/>
  <c r="F227" i="23"/>
  <c r="I228" i="23"/>
  <c r="F217" i="23"/>
  <c r="I218" i="23"/>
  <c r="G219" i="23"/>
  <c r="J219" i="23" s="1"/>
  <c r="K11" i="24" s="1"/>
  <c r="K23" i="24" s="1"/>
  <c r="F221" i="23"/>
  <c r="I222" i="23"/>
  <c r="G223" i="23"/>
  <c r="J223" i="23" s="1"/>
  <c r="K15" i="24" s="1"/>
  <c r="K27" i="24" s="1"/>
  <c r="F225" i="23"/>
  <c r="I226" i="23"/>
  <c r="G227" i="23"/>
  <c r="J227" i="23" s="1"/>
  <c r="K19" i="24" s="1"/>
  <c r="K31" i="24" s="1"/>
  <c r="K43" i="24" s="1"/>
  <c r="K55" i="24" s="1"/>
  <c r="H217" i="23"/>
  <c r="E220" i="23"/>
  <c r="H221" i="23"/>
  <c r="E224" i="23"/>
  <c r="H225" i="23"/>
  <c r="E228" i="23"/>
  <c r="I217" i="23"/>
  <c r="G218" i="23"/>
  <c r="J218" i="23" s="1"/>
  <c r="K218" i="23" s="1"/>
  <c r="F220" i="23"/>
  <c r="I221" i="23"/>
  <c r="G222" i="23"/>
  <c r="J222" i="23" s="1"/>
  <c r="K222" i="23" s="1"/>
  <c r="F224" i="23"/>
  <c r="I225" i="23"/>
  <c r="G226" i="23"/>
  <c r="J226" i="23" s="1"/>
  <c r="K18" i="24" s="1"/>
  <c r="K30" i="24" s="1"/>
  <c r="K42" i="24" s="1"/>
  <c r="K54" i="24" s="1"/>
  <c r="K66" i="24" s="1"/>
  <c r="K78" i="24" s="1"/>
  <c r="K90" i="24" s="1"/>
  <c r="K102" i="24" s="1"/>
  <c r="K114" i="24" s="1"/>
  <c r="K126" i="24" s="1"/>
  <c r="K138" i="24" s="1"/>
  <c r="K150" i="24" s="1"/>
  <c r="K162" i="24" s="1"/>
  <c r="K174" i="24" s="1"/>
  <c r="K186" i="24" s="1"/>
  <c r="K198" i="24" s="1"/>
  <c r="K210" i="24" s="1"/>
  <c r="K222" i="24" s="1"/>
  <c r="K234" i="24" s="1"/>
  <c r="K246" i="24" s="1"/>
  <c r="J9" i="24"/>
  <c r="CI57" i="24"/>
  <c r="DA21" i="24"/>
  <c r="M9" i="24"/>
  <c r="P9" i="24" s="1"/>
  <c r="DA9" i="24"/>
  <c r="DD9" i="24" s="1"/>
  <c r="CI9" i="24"/>
  <c r="CL9" i="24" s="1"/>
  <c r="E195" i="23"/>
  <c r="G26" i="23" s="1"/>
  <c r="M21" i="24"/>
  <c r="M69" i="24"/>
  <c r="CI21" i="24"/>
  <c r="F81" i="24" l="1"/>
  <c r="AX81" i="24" s="1"/>
  <c r="D81" i="24"/>
  <c r="M81" i="24" s="1"/>
  <c r="E81" i="24"/>
  <c r="AE81" i="24" s="1"/>
  <c r="X42" i="24"/>
  <c r="L41" i="14"/>
  <c r="L42" i="14" s="1"/>
  <c r="L73" i="14" s="1"/>
  <c r="L29" i="14"/>
  <c r="E32" i="14"/>
  <c r="N41" i="14"/>
  <c r="N42" i="14" s="1"/>
  <c r="N73" i="14" s="1"/>
  <c r="AS9" i="24"/>
  <c r="AT9" i="24" s="1"/>
  <c r="DR9" i="24"/>
  <c r="DO9" i="24"/>
  <c r="DP9" i="24" s="1"/>
  <c r="A93" i="24"/>
  <c r="CA81" i="24"/>
  <c r="DA81" i="24" s="1"/>
  <c r="BZ81" i="24"/>
  <c r="CI81" i="24" s="1"/>
  <c r="M25" i="14"/>
  <c r="M65" i="14" s="1"/>
  <c r="O278" i="23"/>
  <c r="N278" i="23"/>
  <c r="O279" i="23"/>
  <c r="N279" i="23"/>
  <c r="K228" i="23"/>
  <c r="F41" i="14"/>
  <c r="F42" i="14" s="1"/>
  <c r="F70" i="14"/>
  <c r="G70" i="14" s="1"/>
  <c r="H70" i="14" s="1"/>
  <c r="I70" i="14" s="1"/>
  <c r="J70" i="14" s="1"/>
  <c r="K70" i="14" s="1"/>
  <c r="L70" i="14" s="1"/>
  <c r="F66" i="14"/>
  <c r="X54" i="24"/>
  <c r="AA9" i="24"/>
  <c r="AB9" i="24" s="1"/>
  <c r="E31" i="14"/>
  <c r="CW9" i="24"/>
  <c r="CX9" i="24" s="1"/>
  <c r="CZ9" i="24"/>
  <c r="F69" i="14"/>
  <c r="G69" i="14" s="1"/>
  <c r="H69" i="14" s="1"/>
  <c r="F65" i="14"/>
  <c r="G41" i="14"/>
  <c r="G42" i="14" s="1"/>
  <c r="G73" i="14" s="1"/>
  <c r="AP114" i="24"/>
  <c r="X30" i="24"/>
  <c r="N210" i="24"/>
  <c r="AX220" i="24"/>
  <c r="N169" i="24"/>
  <c r="AX229" i="24"/>
  <c r="N208" i="24"/>
  <c r="AX245" i="24"/>
  <c r="AF188" i="24"/>
  <c r="AF146" i="24"/>
  <c r="N198" i="24"/>
  <c r="AF162" i="24"/>
  <c r="AF199" i="24"/>
  <c r="N137" i="24"/>
  <c r="AX241" i="24"/>
  <c r="AX166" i="24"/>
  <c r="AX113" i="24"/>
  <c r="AF194" i="24"/>
  <c r="N135" i="24"/>
  <c r="AX234" i="24"/>
  <c r="N128" i="24"/>
  <c r="AX102" i="24"/>
  <c r="AF192" i="24"/>
  <c r="N72" i="24"/>
  <c r="AF216" i="24"/>
  <c r="AX142" i="24"/>
  <c r="AF76" i="24"/>
  <c r="AX172" i="24"/>
  <c r="N109" i="24"/>
  <c r="AX51" i="24"/>
  <c r="AX140" i="24"/>
  <c r="N77" i="24"/>
  <c r="N47" i="24"/>
  <c r="AX134" i="24"/>
  <c r="N44" i="24"/>
  <c r="N27" i="24"/>
  <c r="AX94" i="24"/>
  <c r="AX154" i="24"/>
  <c r="AF71" i="24"/>
  <c r="AF35" i="24"/>
  <c r="AF178" i="24"/>
  <c r="N127" i="24"/>
  <c r="AX61" i="24"/>
  <c r="N22" i="24"/>
  <c r="AX236" i="24"/>
  <c r="AF193" i="24"/>
  <c r="N103" i="24"/>
  <c r="N46" i="24"/>
  <c r="AX23" i="24"/>
  <c r="AF15" i="24"/>
  <c r="N138" i="24"/>
  <c r="AF83" i="24"/>
  <c r="N52" i="24"/>
  <c r="AF27" i="24"/>
  <c r="AF120" i="24"/>
  <c r="N53" i="24"/>
  <c r="AF74" i="24"/>
  <c r="AX17" i="24"/>
  <c r="N241" i="24"/>
  <c r="AF58" i="24"/>
  <c r="AF16" i="24"/>
  <c r="AX26" i="24"/>
  <c r="AX173" i="24"/>
  <c r="N245" i="24"/>
  <c r="N16" i="24"/>
  <c r="AX24" i="24"/>
  <c r="AF234" i="24"/>
  <c r="AF174" i="24"/>
  <c r="AX152" i="24"/>
  <c r="AX210" i="24"/>
  <c r="N159" i="24"/>
  <c r="N215" i="24"/>
  <c r="AX160" i="24"/>
  <c r="N206" i="24"/>
  <c r="AF176" i="24"/>
  <c r="AF248" i="24"/>
  <c r="N154" i="24"/>
  <c r="N247" i="24"/>
  <c r="AX170" i="24"/>
  <c r="AF133" i="24"/>
  <c r="AX221" i="24"/>
  <c r="N147" i="24"/>
  <c r="N110" i="24"/>
  <c r="AF179" i="24"/>
  <c r="AF103" i="24"/>
  <c r="AF208" i="24"/>
  <c r="N87" i="24"/>
  <c r="AX243" i="24"/>
  <c r="AF167" i="24"/>
  <c r="AF92" i="24"/>
  <c r="AF245" i="24"/>
  <c r="AF110" i="24"/>
  <c r="N64" i="24"/>
  <c r="AF175" i="24"/>
  <c r="AF90" i="24"/>
  <c r="AX49" i="24"/>
  <c r="N28" i="24"/>
  <c r="N91" i="24"/>
  <c r="N29" i="24"/>
  <c r="N107" i="24"/>
  <c r="N220" i="24"/>
  <c r="AX86" i="24"/>
  <c r="AF36" i="24"/>
  <c r="N13" i="24"/>
  <c r="AF218" i="24"/>
  <c r="AX65" i="24"/>
  <c r="N23" i="24"/>
  <c r="AX10" i="24"/>
  <c r="AX222" i="24"/>
  <c r="AX114" i="24"/>
  <c r="AF53" i="24"/>
  <c r="N36" i="24"/>
  <c r="N18" i="24"/>
  <c r="AX138" i="24"/>
  <c r="AF104" i="24"/>
  <c r="AF55" i="24"/>
  <c r="AF29" i="24"/>
  <c r="AF10" i="24"/>
  <c r="AF72" i="24"/>
  <c r="AX98" i="24"/>
  <c r="AF24" i="24"/>
  <c r="N31" i="24"/>
  <c r="AF60" i="24"/>
  <c r="AX35" i="24"/>
  <c r="AF47" i="24"/>
  <c r="AX13" i="24"/>
  <c r="N39" i="24"/>
  <c r="N43" i="24"/>
  <c r="AF26" i="24"/>
  <c r="AF243" i="24"/>
  <c r="AX196" i="24"/>
  <c r="AX155" i="24"/>
  <c r="N216" i="24"/>
  <c r="AX161" i="24"/>
  <c r="AF220" i="24"/>
  <c r="N164" i="24"/>
  <c r="AF219" i="24"/>
  <c r="AX186" i="24"/>
  <c r="AF145" i="24"/>
  <c r="N171" i="24"/>
  <c r="AX106" i="24"/>
  <c r="AF227" i="24"/>
  <c r="AX149" i="24"/>
  <c r="AF244" i="24"/>
  <c r="N155" i="24"/>
  <c r="AX112" i="24"/>
  <c r="AX226" i="24"/>
  <c r="AX118" i="24"/>
  <c r="AF78" i="24"/>
  <c r="N89" i="24"/>
  <c r="AF63" i="24"/>
  <c r="N176" i="24"/>
  <c r="AF95" i="24"/>
  <c r="AX52" i="24"/>
  <c r="N134" i="24"/>
  <c r="AX79" i="24"/>
  <c r="AX198" i="24"/>
  <c r="N95" i="24"/>
  <c r="AX70" i="24"/>
  <c r="N32" i="24"/>
  <c r="N106" i="24"/>
  <c r="N30" i="24"/>
  <c r="AX16" i="24"/>
  <c r="AF229" i="24"/>
  <c r="AF88" i="24"/>
  <c r="AF37" i="24"/>
  <c r="AX15" i="24"/>
  <c r="AX219" i="24"/>
  <c r="N74" i="24"/>
  <c r="AX29" i="24"/>
  <c r="AF11" i="24"/>
  <c r="N132" i="24"/>
  <c r="N121" i="24"/>
  <c r="AX67" i="24"/>
  <c r="N37" i="24"/>
  <c r="AX18" i="24"/>
  <c r="AX181" i="24"/>
  <c r="N113" i="24"/>
  <c r="AX62" i="24"/>
  <c r="AX31" i="24"/>
  <c r="N11" i="24"/>
  <c r="AX75" i="24"/>
  <c r="AF12" i="24"/>
  <c r="N48" i="24"/>
  <c r="AX34" i="24"/>
  <c r="AX71" i="24"/>
  <c r="AF42" i="24"/>
  <c r="AF49" i="24"/>
  <c r="N61" i="24"/>
  <c r="AF80" i="24"/>
  <c r="N60" i="24"/>
  <c r="N40" i="24"/>
  <c r="AF41" i="24"/>
  <c r="AF215" i="24"/>
  <c r="AF166" i="24"/>
  <c r="AX218" i="24"/>
  <c r="AF183" i="24"/>
  <c r="AX223" i="24"/>
  <c r="AX168" i="24"/>
  <c r="N248" i="24"/>
  <c r="AF195" i="24"/>
  <c r="AF154" i="24"/>
  <c r="N188" i="24"/>
  <c r="AF109" i="24"/>
  <c r="N230" i="24"/>
  <c r="N151" i="24"/>
  <c r="N111" i="24"/>
  <c r="N168" i="24"/>
  <c r="AX126" i="24"/>
  <c r="AX230" i="24"/>
  <c r="AF121" i="24"/>
  <c r="AX82" i="24"/>
  <c r="N181" i="24"/>
  <c r="AF67" i="24"/>
  <c r="N203" i="24"/>
  <c r="AF97" i="24"/>
  <c r="N71" i="24"/>
  <c r="AF135" i="24"/>
  <c r="N83" i="24"/>
  <c r="N204" i="24"/>
  <c r="AF136" i="24"/>
  <c r="N76" i="24"/>
  <c r="AX36" i="24"/>
  <c r="AX109" i="24"/>
  <c r="AX30" i="24"/>
  <c r="AF18" i="24"/>
  <c r="AF246" i="24"/>
  <c r="AX148" i="24"/>
  <c r="N50" i="24"/>
  <c r="N26" i="24"/>
  <c r="N98" i="24"/>
  <c r="AF82" i="24"/>
  <c r="AF34" i="24"/>
  <c r="AF17" i="24"/>
  <c r="AX215" i="24"/>
  <c r="AX185" i="24"/>
  <c r="AX84" i="24"/>
  <c r="AX41" i="24"/>
  <c r="AF20" i="24"/>
  <c r="AX12" i="24"/>
  <c r="AX127" i="24"/>
  <c r="AX77" i="24"/>
  <c r="AX40" i="24"/>
  <c r="N17" i="24"/>
  <c r="N78" i="24"/>
  <c r="N38" i="24"/>
  <c r="AF87" i="24"/>
  <c r="AX54" i="24"/>
  <c r="N170" i="24"/>
  <c r="AX50" i="24"/>
  <c r="N100" i="24"/>
  <c r="N15" i="24"/>
  <c r="AF84" i="24"/>
  <c r="N75" i="24"/>
  <c r="AX46" i="24"/>
  <c r="AF157" i="24"/>
  <c r="AF112" i="24"/>
  <c r="AF19" i="24"/>
  <c r="AX101" i="24"/>
  <c r="AF32" i="24"/>
  <c r="AF39" i="24"/>
  <c r="AX107" i="24"/>
  <c r="AF127" i="24"/>
  <c r="N157" i="24"/>
  <c r="AF232" i="24"/>
  <c r="AX146" i="24"/>
  <c r="AX171" i="24"/>
  <c r="N192" i="24"/>
  <c r="N191" i="24"/>
  <c r="AF203" i="24"/>
  <c r="N196" i="24"/>
  <c r="AX195" i="24"/>
  <c r="N197" i="24"/>
  <c r="AF233" i="24"/>
  <c r="AX80" i="24"/>
  <c r="AF48" i="24"/>
  <c r="AX73" i="24"/>
  <c r="N82" i="24"/>
  <c r="N96" i="24"/>
  <c r="AX184" i="24"/>
  <c r="AF207" i="24"/>
  <c r="N227" i="24"/>
  <c r="AF231" i="24"/>
  <c r="N242" i="24"/>
  <c r="AF151" i="24"/>
  <c r="AX104" i="24"/>
  <c r="AX121" i="24"/>
  <c r="N126" i="24"/>
  <c r="AF113" i="24"/>
  <c r="N80" i="24"/>
  <c r="AX123" i="24"/>
  <c r="AF131" i="24"/>
  <c r="AF168" i="24"/>
  <c r="AF43" i="24"/>
  <c r="N229" i="24"/>
  <c r="AX246" i="24"/>
  <c r="N150" i="24"/>
  <c r="AF155" i="24"/>
  <c r="AF170" i="24"/>
  <c r="AF125" i="24"/>
  <c r="AX145" i="24"/>
  <c r="N143" i="24"/>
  <c r="AX135" i="24"/>
  <c r="AF100" i="24"/>
  <c r="AX158" i="24"/>
  <c r="N199" i="24"/>
  <c r="AF46" i="24"/>
  <c r="AX64" i="24"/>
  <c r="N54" i="24"/>
  <c r="N180" i="24"/>
  <c r="AX200" i="24"/>
  <c r="AX199" i="24"/>
  <c r="N212" i="24"/>
  <c r="AF206" i="24"/>
  <c r="N205" i="24"/>
  <c r="N236" i="24"/>
  <c r="AX247" i="24"/>
  <c r="N88" i="24"/>
  <c r="N55" i="24"/>
  <c r="N84" i="24"/>
  <c r="AX89" i="24"/>
  <c r="AX108" i="24"/>
  <c r="N228" i="24"/>
  <c r="N175" i="24"/>
  <c r="AF196" i="24"/>
  <c r="AX203" i="24"/>
  <c r="AF228" i="24"/>
  <c r="AF85" i="24"/>
  <c r="AF77" i="24"/>
  <c r="N101" i="24"/>
  <c r="N19" i="24"/>
  <c r="AX20" i="24"/>
  <c r="AF180" i="24"/>
  <c r="AX190" i="24"/>
  <c r="AF70" i="24"/>
  <c r="N195" i="24"/>
  <c r="N63" i="24"/>
  <c r="AX194" i="24"/>
  <c r="N184" i="24"/>
  <c r="AF128" i="24"/>
  <c r="AF99" i="24"/>
  <c r="N65" i="24"/>
  <c r="AX68" i="24"/>
  <c r="AX206" i="24"/>
  <c r="AX43" i="24"/>
  <c r="AX188" i="24"/>
  <c r="AF171" i="24"/>
  <c r="N116" i="24"/>
  <c r="AX116" i="24"/>
  <c r="AX44" i="24"/>
  <c r="AX55" i="24"/>
  <c r="AF31" i="24"/>
  <c r="N24" i="24"/>
  <c r="AF89" i="24"/>
  <c r="AX97" i="24"/>
  <c r="AX28" i="24"/>
  <c r="AX115" i="24"/>
  <c r="N57" i="24"/>
  <c r="N33" i="24"/>
  <c r="N69" i="24"/>
  <c r="AX214" i="24"/>
  <c r="AF64" i="24"/>
  <c r="AF30" i="24"/>
  <c r="AF140" i="24"/>
  <c r="AF79" i="24"/>
  <c r="AX239" i="24"/>
  <c r="AX151" i="24"/>
  <c r="N146" i="24"/>
  <c r="AX169" i="24"/>
  <c r="AF172" i="24"/>
  <c r="N194" i="24"/>
  <c r="AF211" i="24"/>
  <c r="AX217" i="24"/>
  <c r="AX227" i="24"/>
  <c r="AX232" i="24"/>
  <c r="AX233" i="24"/>
  <c r="AF108" i="24"/>
  <c r="AF114" i="24"/>
  <c r="N102" i="24"/>
  <c r="AX66" i="24"/>
  <c r="AF96" i="24"/>
  <c r="AF115" i="24"/>
  <c r="AX133" i="24"/>
  <c r="N34" i="24"/>
  <c r="AX231" i="24"/>
  <c r="AF247" i="24"/>
  <c r="AF156" i="24"/>
  <c r="N158" i="24"/>
  <c r="N173" i="24"/>
  <c r="AX131" i="24"/>
  <c r="AF148" i="24"/>
  <c r="AF144" i="24"/>
  <c r="AX139" i="24"/>
  <c r="N104" i="24"/>
  <c r="AX162" i="24"/>
  <c r="AF214" i="24"/>
  <c r="N49" i="24"/>
  <c r="AF66" i="24"/>
  <c r="N73" i="24"/>
  <c r="N161" i="24"/>
  <c r="N178" i="24"/>
  <c r="AX179" i="24"/>
  <c r="N190" i="24"/>
  <c r="AF159" i="24"/>
  <c r="AX174" i="24"/>
  <c r="AX176" i="24"/>
  <c r="N211" i="24"/>
  <c r="AF238" i="24"/>
  <c r="AF223" i="24"/>
  <c r="AX59" i="24"/>
  <c r="N70" i="24"/>
  <c r="AX83" i="24"/>
  <c r="AX125" i="24"/>
  <c r="N202" i="24"/>
  <c r="AF221" i="24"/>
  <c r="N226" i="24"/>
  <c r="AF236" i="24"/>
  <c r="N148" i="24"/>
  <c r="AX100" i="24"/>
  <c r="N115" i="24"/>
  <c r="AX120" i="24"/>
  <c r="N108" i="24"/>
  <c r="AX74" i="24"/>
  <c r="AX111" i="24"/>
  <c r="N125" i="24"/>
  <c r="AX147" i="24"/>
  <c r="N42" i="24"/>
  <c r="N224" i="24"/>
  <c r="AX144" i="24"/>
  <c r="N163" i="24"/>
  <c r="N136" i="24"/>
  <c r="AF130" i="24"/>
  <c r="AF150" i="24"/>
  <c r="N232" i="24"/>
  <c r="AX47" i="24"/>
  <c r="AX48" i="24"/>
  <c r="AX19" i="24"/>
  <c r="AX25" i="24"/>
  <c r="AF14" i="24"/>
  <c r="AX63" i="24"/>
  <c r="AX11" i="24"/>
  <c r="N144" i="24"/>
  <c r="N233" i="24"/>
  <c r="AF198" i="24"/>
  <c r="AF161" i="24"/>
  <c r="AX132" i="24"/>
  <c r="AX124" i="24"/>
  <c r="N14" i="24"/>
  <c r="AF212" i="24"/>
  <c r="N235" i="24"/>
  <c r="N234" i="24"/>
  <c r="N223" i="24"/>
  <c r="AF169" i="24"/>
  <c r="AX90" i="24"/>
  <c r="AF118" i="24"/>
  <c r="AF139" i="24"/>
  <c r="N67" i="24"/>
  <c r="N12" i="24"/>
  <c r="AX211" i="24"/>
  <c r="N20" i="24"/>
  <c r="AF23" i="24"/>
  <c r="N21" i="24"/>
  <c r="AF50" i="24"/>
  <c r="AX37" i="24"/>
  <c r="AF143" i="24"/>
  <c r="AX27" i="24"/>
  <c r="AF184" i="24"/>
  <c r="AF75" i="24"/>
  <c r="AX76" i="24"/>
  <c r="AF190" i="24"/>
  <c r="AX193" i="24"/>
  <c r="AX209" i="24"/>
  <c r="N218" i="24"/>
  <c r="AX235" i="24"/>
  <c r="N243" i="24"/>
  <c r="AX143" i="24"/>
  <c r="AX159" i="24"/>
  <c r="N112" i="24"/>
  <c r="AX130" i="24"/>
  <c r="AF132" i="24"/>
  <c r="N124" i="24"/>
  <c r="N90" i="24"/>
  <c r="AX136" i="24"/>
  <c r="AX156" i="24"/>
  <c r="AF200" i="24"/>
  <c r="AF52" i="24"/>
  <c r="AF40" i="24"/>
  <c r="AF164" i="24"/>
  <c r="AX180" i="24"/>
  <c r="AF182" i="24"/>
  <c r="AX192" i="24"/>
  <c r="N162" i="24"/>
  <c r="AX187" i="24"/>
  <c r="AX183" i="24"/>
  <c r="AF217" i="24"/>
  <c r="AF242" i="24"/>
  <c r="N231" i="24"/>
  <c r="AF62" i="24"/>
  <c r="AX72" i="24"/>
  <c r="AX85" i="24"/>
  <c r="N131" i="24"/>
  <c r="AX182" i="24"/>
  <c r="AX202" i="24"/>
  <c r="AF204" i="24"/>
  <c r="N214" i="24"/>
  <c r="AX207" i="24"/>
  <c r="N209" i="24"/>
  <c r="N239" i="24"/>
  <c r="AF101" i="24"/>
  <c r="N92" i="24"/>
  <c r="N58" i="24"/>
  <c r="N85" i="24"/>
  <c r="AF94" i="24"/>
  <c r="AF111" i="24"/>
  <c r="AX22" i="24"/>
  <c r="AF226" i="24"/>
  <c r="N244" i="24"/>
  <c r="AF147" i="24"/>
  <c r="AF152" i="24"/>
  <c r="AX167" i="24"/>
  <c r="AX122" i="24"/>
  <c r="N140" i="24"/>
  <c r="N139" i="24"/>
  <c r="N133" i="24"/>
  <c r="AF98" i="24"/>
  <c r="N152" i="24"/>
  <c r="N182" i="24"/>
  <c r="AF235" i="24"/>
  <c r="N62" i="24"/>
  <c r="AF51" i="24"/>
  <c r="AF197" i="24"/>
  <c r="AX208" i="24"/>
  <c r="AF202" i="24"/>
  <c r="N240" i="24"/>
  <c r="AX53" i="24"/>
  <c r="AX87" i="24"/>
  <c r="N217" i="24"/>
  <c r="AF138" i="24"/>
  <c r="N56" i="24"/>
  <c r="N59" i="24"/>
  <c r="AF44" i="24"/>
  <c r="AX39" i="24"/>
  <c r="AF22" i="24"/>
  <c r="AF191" i="24"/>
  <c r="N185" i="24"/>
  <c r="AF134" i="24"/>
  <c r="N118" i="24"/>
  <c r="N51" i="24"/>
  <c r="AF61" i="24"/>
  <c r="AF38" i="24"/>
  <c r="N25" i="24"/>
  <c r="N123" i="24"/>
  <c r="N186" i="24"/>
  <c r="AX178" i="24"/>
  <c r="AF124" i="24"/>
  <c r="AX96" i="24"/>
  <c r="AF54" i="24"/>
  <c r="AF56" i="24"/>
  <c r="N183" i="24"/>
  <c r="N41" i="24"/>
  <c r="N35" i="24"/>
  <c r="N219" i="24"/>
  <c r="AF13" i="24"/>
  <c r="AF137" i="24"/>
  <c r="AX92" i="24"/>
  <c r="AF65" i="24"/>
  <c r="N142" i="24"/>
  <c r="N114" i="24"/>
  <c r="N97" i="24"/>
  <c r="N66" i="24"/>
  <c r="AX103" i="24"/>
  <c r="N222" i="24"/>
  <c r="N200" i="24"/>
  <c r="AX244" i="24"/>
  <c r="N238" i="24"/>
  <c r="AF149" i="24"/>
  <c r="N167" i="24"/>
  <c r="N166" i="24"/>
  <c r="AF181" i="24"/>
  <c r="AF142" i="24"/>
  <c r="AF160" i="24"/>
  <c r="AX163" i="24"/>
  <c r="N160" i="24"/>
  <c r="N187" i="24"/>
  <c r="AX197" i="24"/>
  <c r="AX248" i="24"/>
  <c r="AX58" i="24"/>
  <c r="AF73" i="24"/>
  <c r="AX99" i="24"/>
  <c r="AF185" i="24"/>
  <c r="AF205" i="24"/>
  <c r="N207" i="24"/>
  <c r="AX216" i="24"/>
  <c r="AX212" i="24"/>
  <c r="AF210" i="24"/>
  <c r="AX242" i="24"/>
  <c r="AF107" i="24"/>
  <c r="N94" i="24"/>
  <c r="AX60" i="24"/>
  <c r="N86" i="24"/>
  <c r="AF106" i="24"/>
  <c r="AF116" i="24"/>
  <c r="AF25" i="24"/>
  <c r="AX204" i="24"/>
  <c r="AX224" i="24"/>
  <c r="AX228" i="24"/>
  <c r="AF239" i="24"/>
  <c r="AX150" i="24"/>
  <c r="AF102" i="24"/>
  <c r="N119" i="24"/>
  <c r="AF123" i="24"/>
  <c r="AX110" i="24"/>
  <c r="N79" i="24"/>
  <c r="AX119" i="24"/>
  <c r="AF126" i="24"/>
  <c r="AF163" i="24"/>
  <c r="AX42" i="24"/>
  <c r="N246" i="24"/>
  <c r="AF158" i="24"/>
  <c r="AX175" i="24"/>
  <c r="N174" i="24"/>
  <c r="AF187" i="24"/>
  <c r="AX157" i="24"/>
  <c r="AF173" i="24"/>
  <c r="N172" i="24"/>
  <c r="AX205" i="24"/>
  <c r="N221" i="24"/>
  <c r="AF222" i="24"/>
  <c r="AX56" i="24"/>
  <c r="N68" i="24"/>
  <c r="AX78" i="24"/>
  <c r="N122" i="24"/>
  <c r="AF241" i="24"/>
  <c r="N149" i="24"/>
  <c r="N120" i="24"/>
  <c r="AX137" i="24"/>
  <c r="AF91" i="24"/>
  <c r="N179" i="24"/>
  <c r="AF59" i="24"/>
  <c r="AX91" i="24"/>
  <c r="AF186" i="24"/>
  <c r="N130" i="24"/>
  <c r="N99" i="24"/>
  <c r="AX95" i="24"/>
  <c r="AX32" i="24"/>
  <c r="AX240" i="24"/>
  <c r="AF240" i="24"/>
  <c r="AF224" i="24"/>
  <c r="N193" i="24"/>
  <c r="N145" i="24"/>
  <c r="AF122" i="24"/>
  <c r="AF209" i="24"/>
  <c r="AF68" i="24"/>
  <c r="AX14" i="24"/>
  <c r="AX238" i="24"/>
  <c r="AF230" i="24"/>
  <c r="AX191" i="24"/>
  <c r="N156" i="24"/>
  <c r="AX128" i="24"/>
  <c r="AF119" i="24"/>
  <c r="N10" i="24"/>
  <c r="AX164" i="24"/>
  <c r="AF86" i="24"/>
  <c r="AX38" i="24"/>
  <c r="AX88" i="24"/>
  <c r="AF28" i="24"/>
  <c r="N9" i="24"/>
  <c r="O9" i="24" s="1"/>
  <c r="AF81" i="24"/>
  <c r="AX33" i="24"/>
  <c r="AP18" i="24"/>
  <c r="X18" i="24"/>
  <c r="AX9" i="24"/>
  <c r="AY9" i="24" s="1"/>
  <c r="AF21" i="24"/>
  <c r="J41" i="14"/>
  <c r="J42" i="14" s="1"/>
  <c r="J73" i="14" s="1"/>
  <c r="AX45" i="24"/>
  <c r="AF9" i="24"/>
  <c r="AG9" i="24" s="1"/>
  <c r="AX69" i="24"/>
  <c r="AP126" i="24"/>
  <c r="X126" i="24"/>
  <c r="M38" i="14"/>
  <c r="M40" i="14" s="1"/>
  <c r="M66" i="14" s="1"/>
  <c r="X90" i="24"/>
  <c r="AP90" i="24"/>
  <c r="X102" i="24"/>
  <c r="AP102" i="24"/>
  <c r="I41" i="14"/>
  <c r="I66" i="14"/>
  <c r="I65" i="14"/>
  <c r="I69" i="14"/>
  <c r="J69" i="14" s="1"/>
  <c r="K69" i="14" s="1"/>
  <c r="L69" i="14" s="1"/>
  <c r="AW33" i="24"/>
  <c r="AW69" i="24"/>
  <c r="AF45" i="24"/>
  <c r="AE21" i="24"/>
  <c r="AF33" i="24"/>
  <c r="AW45" i="24"/>
  <c r="AX57" i="24"/>
  <c r="AX21" i="24"/>
  <c r="AF57" i="24"/>
  <c r="K12" i="24"/>
  <c r="K24" i="24" s="1"/>
  <c r="N45" i="24"/>
  <c r="AW9" i="24"/>
  <c r="AZ9" i="24" s="1"/>
  <c r="AE9" i="24"/>
  <c r="AH9" i="24" s="1"/>
  <c r="AF69" i="24"/>
  <c r="D204" i="25"/>
  <c r="E199" i="25"/>
  <c r="E204" i="25" s="1"/>
  <c r="K16" i="24"/>
  <c r="K28" i="24" s="1"/>
  <c r="K9" i="24"/>
  <c r="K21" i="24" s="1"/>
  <c r="K33" i="24" s="1"/>
  <c r="K45" i="24" s="1"/>
  <c r="K57" i="24" s="1"/>
  <c r="K69" i="24" s="1"/>
  <c r="K81" i="24" s="1"/>
  <c r="K93" i="24" s="1"/>
  <c r="K105" i="24" s="1"/>
  <c r="K117" i="24" s="1"/>
  <c r="K129" i="24" s="1"/>
  <c r="K141" i="24" s="1"/>
  <c r="K153" i="24" s="1"/>
  <c r="K165" i="24" s="1"/>
  <c r="K177" i="24" s="1"/>
  <c r="K189" i="24" s="1"/>
  <c r="K201" i="24" s="1"/>
  <c r="K213" i="24" s="1"/>
  <c r="K225" i="24" s="1"/>
  <c r="K237" i="24" s="1"/>
  <c r="K221" i="23"/>
  <c r="K17" i="24"/>
  <c r="K29" i="24" s="1"/>
  <c r="K10" i="24"/>
  <c r="K22" i="24" s="1"/>
  <c r="K34" i="24" s="1"/>
  <c r="K46" i="24" s="1"/>
  <c r="K58" i="24" s="1"/>
  <c r="K70" i="24" s="1"/>
  <c r="K82" i="24" s="1"/>
  <c r="K94" i="24" s="1"/>
  <c r="K106" i="24" s="1"/>
  <c r="K118" i="24" s="1"/>
  <c r="K130" i="24" s="1"/>
  <c r="K142" i="24" s="1"/>
  <c r="K154" i="24" s="1"/>
  <c r="K166" i="24" s="1"/>
  <c r="K178" i="24" s="1"/>
  <c r="K190" i="24" s="1"/>
  <c r="K202" i="24" s="1"/>
  <c r="K214" i="24" s="1"/>
  <c r="K226" i="24" s="1"/>
  <c r="K238" i="24" s="1"/>
  <c r="K223" i="23"/>
  <c r="K226" i="23"/>
  <c r="K219" i="23"/>
  <c r="K227" i="23"/>
  <c r="K14" i="24"/>
  <c r="K26" i="24" s="1"/>
  <c r="K25" i="24"/>
  <c r="K67" i="24"/>
  <c r="K39" i="24"/>
  <c r="K35" i="24"/>
  <c r="AW81" i="24" l="1"/>
  <c r="N81" i="24"/>
  <c r="M69" i="14"/>
  <c r="N69" i="14" s="1"/>
  <c r="O69" i="14" s="1"/>
  <c r="P25" i="14"/>
  <c r="Q25" i="14" s="1"/>
  <c r="A105" i="24"/>
  <c r="CA93" i="24"/>
  <c r="DA93" i="24" s="1"/>
  <c r="BZ93" i="24"/>
  <c r="CI93" i="24" s="1"/>
  <c r="F93" i="24"/>
  <c r="E93" i="24"/>
  <c r="D93" i="24"/>
  <c r="CB93" i="24"/>
  <c r="DS93" i="24" s="1"/>
  <c r="P40" i="14"/>
  <c r="Q40" i="14" s="1"/>
  <c r="F73" i="14"/>
  <c r="F43" i="14"/>
  <c r="AI9" i="24"/>
  <c r="AJ9" i="24" s="1"/>
  <c r="BA9" i="24"/>
  <c r="BB9" i="24" s="1"/>
  <c r="M41" i="14"/>
  <c r="M42" i="14" s="1"/>
  <c r="M73" i="14" s="1"/>
  <c r="M70" i="14"/>
  <c r="N70" i="14" s="1"/>
  <c r="O70" i="14" s="1"/>
  <c r="I42" i="14"/>
  <c r="L9" i="24"/>
  <c r="Q9" i="24" s="1"/>
  <c r="P10" i="24" s="1"/>
  <c r="DB233" i="24"/>
  <c r="DT210" i="24"/>
  <c r="DT187" i="24"/>
  <c r="CJ168" i="24"/>
  <c r="DT145" i="24"/>
  <c r="DT223" i="24"/>
  <c r="DT199" i="24"/>
  <c r="DB182" i="24"/>
  <c r="CJ158" i="24"/>
  <c r="DB246" i="24"/>
  <c r="DT227" i="24"/>
  <c r="DB203" i="24"/>
  <c r="DB176" i="24"/>
  <c r="DB154" i="24"/>
  <c r="DB235" i="24"/>
  <c r="DT215" i="24"/>
  <c r="DB194" i="24"/>
  <c r="DT166" i="24"/>
  <c r="CJ246" i="24"/>
  <c r="DB198" i="24"/>
  <c r="DB159" i="24"/>
  <c r="DB133" i="24"/>
  <c r="DT113" i="24"/>
  <c r="CJ230" i="24"/>
  <c r="CJ192" i="24"/>
  <c r="CJ151" i="24"/>
  <c r="DT120" i="24"/>
  <c r="CJ245" i="24"/>
  <c r="CJ217" i="24"/>
  <c r="CJ193" i="24"/>
  <c r="DT170" i="24"/>
  <c r="CJ143" i="24"/>
  <c r="DB220" i="24"/>
  <c r="DT193" i="24"/>
  <c r="CJ166" i="24"/>
  <c r="DB146" i="24"/>
  <c r="CJ233" i="24"/>
  <c r="CJ206" i="24"/>
  <c r="DT174" i="24"/>
  <c r="CJ148" i="24"/>
  <c r="DT226" i="24"/>
  <c r="DB202" i="24"/>
  <c r="DB175" i="24"/>
  <c r="CJ147" i="24"/>
  <c r="CJ204" i="24"/>
  <c r="CJ154" i="24"/>
  <c r="DB128" i="24"/>
  <c r="DT103" i="24"/>
  <c r="DT212" i="24"/>
  <c r="CJ171" i="24"/>
  <c r="DB127" i="24"/>
  <c r="DB244" i="24"/>
  <c r="CJ180" i="24"/>
  <c r="DT136" i="24"/>
  <c r="DT111" i="24"/>
  <c r="DB241" i="24"/>
  <c r="DT196" i="24"/>
  <c r="DT236" i="24"/>
  <c r="DB206" i="24"/>
  <c r="CJ179" i="24"/>
  <c r="CJ150" i="24"/>
  <c r="CJ222" i="24"/>
  <c r="CJ191" i="24"/>
  <c r="DB162" i="24"/>
  <c r="DT244" i="24"/>
  <c r="CJ214" i="24"/>
  <c r="CJ184" i="24"/>
  <c r="CJ157" i="24"/>
  <c r="DB229" i="24"/>
  <c r="DB200" i="24"/>
  <c r="DB169" i="24"/>
  <c r="DT240" i="24"/>
  <c r="DB172" i="24"/>
  <c r="DB138" i="24"/>
  <c r="CJ111" i="24"/>
  <c r="DB215" i="24"/>
  <c r="CJ167" i="24"/>
  <c r="CJ118" i="24"/>
  <c r="DT233" i="24"/>
  <c r="DB160" i="24"/>
  <c r="DT119" i="24"/>
  <c r="DT247" i="24"/>
  <c r="CJ202" i="24"/>
  <c r="DT146" i="24"/>
  <c r="DB120" i="24"/>
  <c r="DT95" i="24"/>
  <c r="DB222" i="24"/>
  <c r="DB126" i="24"/>
  <c r="DT101" i="24"/>
  <c r="CJ84" i="24"/>
  <c r="DT56" i="24"/>
  <c r="DT204" i="24"/>
  <c r="CJ133" i="24"/>
  <c r="CJ112" i="24"/>
  <c r="DB75" i="24"/>
  <c r="DT55" i="24"/>
  <c r="CJ176" i="24"/>
  <c r="CJ98" i="24"/>
  <c r="CJ67" i="24"/>
  <c r="CJ240" i="24"/>
  <c r="DB136" i="24"/>
  <c r="DT108" i="24"/>
  <c r="CJ76" i="24"/>
  <c r="DB55" i="24"/>
  <c r="DT29" i="24"/>
  <c r="CJ170" i="24"/>
  <c r="DB70" i="24"/>
  <c r="DB35" i="24"/>
  <c r="CJ13" i="24"/>
  <c r="DB205" i="24"/>
  <c r="CJ106" i="24"/>
  <c r="CJ49" i="24"/>
  <c r="DB17" i="24"/>
  <c r="CJ175" i="24"/>
  <c r="CJ58" i="24"/>
  <c r="DT27" i="24"/>
  <c r="DB221" i="24"/>
  <c r="DB80" i="24"/>
  <c r="CJ34" i="24"/>
  <c r="DT224" i="24"/>
  <c r="DT230" i="24"/>
  <c r="DT203" i="24"/>
  <c r="DT176" i="24"/>
  <c r="DB148" i="24"/>
  <c r="DT217" i="24"/>
  <c r="DB188" i="24"/>
  <c r="DT160" i="24"/>
  <c r="CJ242" i="24"/>
  <c r="CJ212" i="24"/>
  <c r="DB181" i="24"/>
  <c r="DB151" i="24"/>
  <c r="DB224" i="24"/>
  <c r="DT198" i="24"/>
  <c r="DT164" i="24"/>
  <c r="CJ234" i="24"/>
  <c r="DT169" i="24"/>
  <c r="CJ136" i="24"/>
  <c r="DB108" i="24"/>
  <c r="DT200" i="24"/>
  <c r="DT157" i="24"/>
  <c r="DT116" i="24"/>
  <c r="DT221" i="24"/>
  <c r="DB156" i="24"/>
  <c r="DT115" i="24"/>
  <c r="DB245" i="24"/>
  <c r="DB191" i="24"/>
  <c r="DT142" i="24"/>
  <c r="DB116" i="24"/>
  <c r="CJ91" i="24"/>
  <c r="DT206" i="24"/>
  <c r="DB125" i="24"/>
  <c r="DB99" i="24"/>
  <c r="CJ80" i="24"/>
  <c r="DT52" i="24"/>
  <c r="DB192" i="24"/>
  <c r="DB130" i="24"/>
  <c r="CJ108" i="24"/>
  <c r="DT72" i="24"/>
  <c r="CJ54" i="24"/>
  <c r="DB167" i="24"/>
  <c r="DT88" i="24"/>
  <c r="DT65" i="24"/>
  <c r="DB217" i="24"/>
  <c r="DT133" i="24"/>
  <c r="DB103" i="24"/>
  <c r="CJ75" i="24"/>
  <c r="DB51" i="24"/>
  <c r="CJ27" i="24"/>
  <c r="DT163" i="24"/>
  <c r="DB56" i="24"/>
  <c r="DB32" i="24"/>
  <c r="DB11" i="24"/>
  <c r="DT202" i="24"/>
  <c r="DB102" i="24"/>
  <c r="DB36" i="24"/>
  <c r="DT14" i="24"/>
  <c r="DT100" i="24"/>
  <c r="DT54" i="24"/>
  <c r="DT26" i="24"/>
  <c r="CJ194" i="24"/>
  <c r="DT66" i="24"/>
  <c r="CJ30" i="24"/>
  <c r="CJ200" i="24"/>
  <c r="DT77" i="24"/>
  <c r="DB42" i="24"/>
  <c r="DB26" i="24"/>
  <c r="DT83" i="24"/>
  <c r="CJ219" i="24"/>
  <c r="DB15" i="24"/>
  <c r="DB234" i="24"/>
  <c r="DT25" i="24"/>
  <c r="DT61" i="24"/>
  <c r="CJ174" i="24"/>
  <c r="DB25" i="24"/>
  <c r="CJ19" i="24"/>
  <c r="CJ228" i="24"/>
  <c r="CJ199" i="24"/>
  <c r="DB173" i="24"/>
  <c r="DT245" i="24"/>
  <c r="CJ215" i="24"/>
  <c r="DT186" i="24"/>
  <c r="DB155" i="24"/>
  <c r="DB239" i="24"/>
  <c r="DB210" i="24"/>
  <c r="DT178" i="24"/>
  <c r="DB145" i="24"/>
  <c r="DT222" i="24"/>
  <c r="CJ197" i="24"/>
  <c r="DB161" i="24"/>
  <c r="DT232" i="24"/>
  <c r="DB168" i="24"/>
  <c r="DT130" i="24"/>
  <c r="CJ102" i="24"/>
  <c r="DB199" i="24"/>
  <c r="CJ146" i="24"/>
  <c r="DT112" i="24"/>
  <c r="CJ218" i="24"/>
  <c r="CJ142" i="24"/>
  <c r="CJ114" i="24"/>
  <c r="DT238" i="24"/>
  <c r="DT188" i="24"/>
  <c r="DB137" i="24"/>
  <c r="DT114" i="24"/>
  <c r="DT89" i="24"/>
  <c r="CJ181" i="24"/>
  <c r="DT122" i="24"/>
  <c r="DB97" i="24"/>
  <c r="DB77" i="24"/>
  <c r="CJ50" i="24"/>
  <c r="CJ187" i="24"/>
  <c r="DT128" i="24"/>
  <c r="DB96" i="24"/>
  <c r="CJ70" i="24"/>
  <c r="DT51" i="24"/>
  <c r="CJ159" i="24"/>
  <c r="DT87" i="24"/>
  <c r="CJ63" i="24"/>
  <c r="CJ216" i="24"/>
  <c r="CJ130" i="24"/>
  <c r="CJ96" i="24"/>
  <c r="DB72" i="24"/>
  <c r="DT48" i="24"/>
  <c r="DB24" i="24"/>
  <c r="DB135" i="24"/>
  <c r="CJ55" i="24"/>
  <c r="DB31" i="24"/>
  <c r="DT10" i="24"/>
  <c r="CJ162" i="24"/>
  <c r="DB88" i="24"/>
  <c r="DB34" i="24"/>
  <c r="CJ12" i="24"/>
  <c r="CJ97" i="24"/>
  <c r="DT53" i="24"/>
  <c r="CJ22" i="24"/>
  <c r="DB178" i="24"/>
  <c r="DB64" i="24"/>
  <c r="DB29" i="24"/>
  <c r="DT172" i="24"/>
  <c r="DT74" i="24"/>
  <c r="DT39" i="24"/>
  <c r="DB18" i="24"/>
  <c r="DB41" i="24"/>
  <c r="DT190" i="24"/>
  <c r="CJ14" i="24"/>
  <c r="DB232" i="24"/>
  <c r="DT92" i="24"/>
  <c r="CJ56" i="24"/>
  <c r="DT76" i="24"/>
  <c r="DT23" i="24"/>
  <c r="DT12" i="24"/>
  <c r="DB214" i="24"/>
  <c r="DB163" i="24"/>
  <c r="DT228" i="24"/>
  <c r="DT179" i="24"/>
  <c r="CJ248" i="24"/>
  <c r="DT192" i="24"/>
  <c r="CJ247" i="24"/>
  <c r="DT207" i="24"/>
  <c r="CJ156" i="24"/>
  <c r="DB193" i="24"/>
  <c r="DT121" i="24"/>
  <c r="CJ196" i="24"/>
  <c r="DB132" i="24"/>
  <c r="DT183" i="24"/>
  <c r="DB122" i="24"/>
  <c r="CJ227" i="24"/>
  <c r="DT134" i="24"/>
  <c r="CJ101" i="24"/>
  <c r="DT148" i="24"/>
  <c r="CJ104" i="24"/>
  <c r="CJ65" i="24"/>
  <c r="DB179" i="24"/>
  <c r="DB114" i="24"/>
  <c r="DB66" i="24"/>
  <c r="DT180" i="24"/>
  <c r="DT80" i="24"/>
  <c r="DB209" i="24"/>
  <c r="CJ113" i="24"/>
  <c r="CJ66" i="24"/>
  <c r="CJ31" i="24"/>
  <c r="DT99" i="24"/>
  <c r="CJ28" i="24"/>
  <c r="DT218" i="24"/>
  <c r="DB71" i="24"/>
  <c r="DT19" i="24"/>
  <c r="DB68" i="24"/>
  <c r="DT18" i="24"/>
  <c r="DT91" i="24"/>
  <c r="DB19" i="24"/>
  <c r="DT84" i="24"/>
  <c r="DT38" i="24"/>
  <c r="DT11" i="24"/>
  <c r="DB82" i="24"/>
  <c r="DB12" i="24"/>
  <c r="DT147" i="24"/>
  <c r="CJ89" i="24"/>
  <c r="DB73" i="24"/>
  <c r="CJ161" i="24"/>
  <c r="DB95" i="24"/>
  <c r="DB74" i="24"/>
  <c r="DB111" i="24"/>
  <c r="DT63" i="24"/>
  <c r="DT85" i="24"/>
  <c r="CJ26" i="24"/>
  <c r="DT64" i="24"/>
  <c r="DB140" i="24"/>
  <c r="DB16" i="24"/>
  <c r="DB86" i="24"/>
  <c r="DT78" i="24"/>
  <c r="DT37" i="24"/>
  <c r="DT68" i="24"/>
  <c r="DB87" i="24"/>
  <c r="CJ79" i="24"/>
  <c r="DT44" i="24"/>
  <c r="DT185" i="24"/>
  <c r="DB190" i="24"/>
  <c r="DB219" i="24"/>
  <c r="CJ183" i="24"/>
  <c r="DT175" i="24"/>
  <c r="DT171" i="24"/>
  <c r="CJ88" i="24"/>
  <c r="DB247" i="24"/>
  <c r="DB89" i="24"/>
  <c r="DT15" i="24"/>
  <c r="DT42" i="24"/>
  <c r="DT62" i="24"/>
  <c r="DB83" i="24"/>
  <c r="CJ186" i="24"/>
  <c r="DT150" i="24"/>
  <c r="CJ221" i="24"/>
  <c r="DB212" i="24"/>
  <c r="CJ160" i="24"/>
  <c r="CJ226" i="24"/>
  <c r="DB171" i="24"/>
  <c r="DB236" i="24"/>
  <c r="CJ190" i="24"/>
  <c r="DT243" i="24"/>
  <c r="CJ205" i="24"/>
  <c r="DT149" i="24"/>
  <c r="DB164" i="24"/>
  <c r="CJ119" i="24"/>
  <c r="CJ188" i="24"/>
  <c r="DB123" i="24"/>
  <c r="DB174" i="24"/>
  <c r="CJ109" i="24"/>
  <c r="DT214" i="24"/>
  <c r="CJ132" i="24"/>
  <c r="DB98" i="24"/>
  <c r="DT135" i="24"/>
  <c r="DB62" i="24"/>
  <c r="CJ178" i="24"/>
  <c r="DB113" i="24"/>
  <c r="CJ64" i="24"/>
  <c r="DT138" i="24"/>
  <c r="DB183" i="24"/>
  <c r="DB20" i="24"/>
  <c r="DB207" i="24"/>
  <c r="CJ62" i="24"/>
  <c r="CJ17" i="24"/>
  <c r="CJ128" i="24"/>
  <c r="CJ11" i="24"/>
  <c r="DB67" i="24"/>
  <c r="CJ90" i="24"/>
  <c r="DB49" i="24"/>
  <c r="DB242" i="24"/>
  <c r="DT151" i="24"/>
  <c r="DB170" i="24"/>
  <c r="CJ229" i="24"/>
  <c r="DB101" i="24"/>
  <c r="CJ123" i="24"/>
  <c r="DT118" i="24"/>
  <c r="CJ85" i="24"/>
  <c r="DB142" i="24"/>
  <c r="CJ44" i="24"/>
  <c r="DB30" i="24"/>
  <c r="DT41" i="24"/>
  <c r="DB28" i="24"/>
  <c r="DT36" i="24"/>
  <c r="DB10" i="24"/>
  <c r="DB248" i="24"/>
  <c r="CJ209" i="24"/>
  <c r="DB157" i="24"/>
  <c r="DT209" i="24"/>
  <c r="DT168" i="24"/>
  <c r="DT234" i="24"/>
  <c r="DB187" i="24"/>
  <c r="CJ241" i="24"/>
  <c r="DT191" i="24"/>
  <c r="DB144" i="24"/>
  <c r="DB147" i="24"/>
  <c r="CJ115" i="24"/>
  <c r="DB185" i="24"/>
  <c r="CJ110" i="24"/>
  <c r="DT162" i="24"/>
  <c r="DB106" i="24"/>
  <c r="DT205" i="24"/>
  <c r="CJ127" i="24"/>
  <c r="CJ87" i="24"/>
  <c r="DB134" i="24"/>
  <c r="DB92" i="24"/>
  <c r="DT59" i="24"/>
  <c r="DB150" i="24"/>
  <c r="DB94" i="24"/>
  <c r="DB61" i="24"/>
  <c r="DT132" i="24"/>
  <c r="DT71" i="24"/>
  <c r="CJ169" i="24"/>
  <c r="CJ94" i="24"/>
  <c r="CJ61" i="24"/>
  <c r="DT248" i="24"/>
  <c r="DB78" i="24"/>
  <c r="CJ24" i="24"/>
  <c r="DB139" i="24"/>
  <c r="DB63" i="24"/>
  <c r="CJ92" i="24"/>
  <c r="DB59" i="24"/>
  <c r="DT13" i="24"/>
  <c r="DB48" i="24"/>
  <c r="DB14" i="24"/>
  <c r="DT70" i="24"/>
  <c r="DT32" i="24"/>
  <c r="DT127" i="24"/>
  <c r="DB118" i="24"/>
  <c r="CJ10" i="24"/>
  <c r="DB85" i="24"/>
  <c r="DB52" i="24"/>
  <c r="CJ60" i="24"/>
  <c r="CJ43" i="24"/>
  <c r="DT246" i="24"/>
  <c r="DT195" i="24"/>
  <c r="DT154" i="24"/>
  <c r="CJ207" i="24"/>
  <c r="CJ164" i="24"/>
  <c r="DB230" i="24"/>
  <c r="CJ173" i="24"/>
  <c r="DB238" i="24"/>
  <c r="DB243" i="24"/>
  <c r="DT144" i="24"/>
  <c r="DT241" i="24"/>
  <c r="DT182" i="24"/>
  <c r="DB107" i="24"/>
  <c r="DT161" i="24"/>
  <c r="DB104" i="24"/>
  <c r="DT184" i="24"/>
  <c r="DT125" i="24"/>
  <c r="DB84" i="24"/>
  <c r="DT131" i="24"/>
  <c r="DB91" i="24"/>
  <c r="DB47" i="24"/>
  <c r="CJ145" i="24"/>
  <c r="DB90" i="24"/>
  <c r="DT58" i="24"/>
  <c r="DT123" i="24"/>
  <c r="DB60" i="24"/>
  <c r="DB58" i="24"/>
  <c r="DT242" i="24"/>
  <c r="DT47" i="24"/>
  <c r="CJ18" i="24"/>
  <c r="CJ138" i="24"/>
  <c r="DT60" i="24"/>
  <c r="DT90" i="24"/>
  <c r="DB46" i="24"/>
  <c r="DT156" i="24"/>
  <c r="DB43" i="24"/>
  <c r="CJ244" i="24"/>
  <c r="DB65" i="24"/>
  <c r="DT31" i="24"/>
  <c r="DT98" i="24"/>
  <c r="DT75" i="24"/>
  <c r="CJ51" i="24"/>
  <c r="DT30" i="24"/>
  <c r="DB50" i="24"/>
  <c r="CJ37" i="24"/>
  <c r="DB152" i="24"/>
  <c r="DB143" i="24"/>
  <c r="DT102" i="24"/>
  <c r="DT43" i="24"/>
  <c r="DB115" i="24"/>
  <c r="CJ46" i="24"/>
  <c r="CJ131" i="24"/>
  <c r="CJ95" i="24"/>
  <c r="DT34" i="24"/>
  <c r="CJ39" i="24"/>
  <c r="CJ243" i="24"/>
  <c r="DT167" i="24"/>
  <c r="CJ140" i="24"/>
  <c r="CJ223" i="24"/>
  <c r="DB184" i="24"/>
  <c r="DB240" i="24"/>
  <c r="DB196" i="24"/>
  <c r="CJ149" i="24"/>
  <c r="DT208" i="24"/>
  <c r="CJ163" i="24"/>
  <c r="DB218" i="24"/>
  <c r="CJ172" i="24"/>
  <c r="DB197" i="24"/>
  <c r="DT126" i="24"/>
  <c r="DB227" i="24"/>
  <c r="DT137" i="24"/>
  <c r="CJ236" i="24"/>
  <c r="DB131" i="24"/>
  <c r="DT235" i="24"/>
  <c r="CJ152" i="24"/>
  <c r="DT109" i="24"/>
  <c r="CJ224" i="24"/>
  <c r="DB109" i="24"/>
  <c r="DT73" i="24"/>
  <c r="CJ210" i="24"/>
  <c r="DB121" i="24"/>
  <c r="DB76" i="24"/>
  <c r="CJ203" i="24"/>
  <c r="DT86" i="24"/>
  <c r="CJ48" i="24"/>
  <c r="CJ121" i="24"/>
  <c r="DB79" i="24"/>
  <c r="DB38" i="24"/>
  <c r="CJ116" i="24"/>
  <c r="DB39" i="24"/>
  <c r="DT96" i="24"/>
  <c r="CJ122" i="24"/>
  <c r="CJ23" i="24"/>
  <c r="CJ77" i="24"/>
  <c r="CJ38" i="24"/>
  <c r="DT104" i="24"/>
  <c r="CJ36" i="24"/>
  <c r="CJ99" i="24"/>
  <c r="DB54" i="24"/>
  <c r="CJ16" i="24"/>
  <c r="CJ72" i="24"/>
  <c r="CJ20" i="24"/>
  <c r="DT211" i="24"/>
  <c r="DT139" i="24"/>
  <c r="DT17" i="24"/>
  <c r="DB22" i="24"/>
  <c r="DT46" i="24"/>
  <c r="DT219" i="24"/>
  <c r="DT181" i="24"/>
  <c r="DB231" i="24"/>
  <c r="CJ185" i="24"/>
  <c r="DT143" i="24"/>
  <c r="DB195" i="24"/>
  <c r="DT159" i="24"/>
  <c r="CJ211" i="24"/>
  <c r="DT158" i="24"/>
  <c r="DT194" i="24"/>
  <c r="DB124" i="24"/>
  <c r="DT220" i="24"/>
  <c r="CJ135" i="24"/>
  <c r="DB211" i="24"/>
  <c r="CJ125" i="24"/>
  <c r="CJ231" i="24"/>
  <c r="DB149" i="24"/>
  <c r="CJ107" i="24"/>
  <c r="DT155" i="24"/>
  <c r="DT106" i="24"/>
  <c r="CJ71" i="24"/>
  <c r="DB208" i="24"/>
  <c r="CJ120" i="24"/>
  <c r="CJ68" i="24"/>
  <c r="DT197" i="24"/>
  <c r="CJ82" i="24"/>
  <c r="DB44" i="24"/>
  <c r="DB119" i="24"/>
  <c r="DT67" i="24"/>
  <c r="DT35" i="24"/>
  <c r="DB110" i="24"/>
  <c r="DB37" i="24"/>
  <c r="DT231" i="24"/>
  <c r="CJ73" i="24"/>
  <c r="DT20" i="24"/>
  <c r="CJ74" i="24"/>
  <c r="DT28" i="24"/>
  <c r="DT94" i="24"/>
  <c r="DT22" i="24"/>
  <c r="DT97" i="24"/>
  <c r="CJ47" i="24"/>
  <c r="DB13" i="24"/>
  <c r="DB228" i="24"/>
  <c r="DT16" i="24"/>
  <c r="CJ182" i="24"/>
  <c r="CJ100" i="24"/>
  <c r="CJ15" i="24"/>
  <c r="DB226" i="24"/>
  <c r="CJ35" i="24"/>
  <c r="DB158" i="24"/>
  <c r="DB204" i="24"/>
  <c r="CJ232" i="24"/>
  <c r="CJ238" i="24"/>
  <c r="DT140" i="24"/>
  <c r="DT79" i="24"/>
  <c r="CJ137" i="24"/>
  <c r="DB53" i="24"/>
  <c r="DT229" i="24"/>
  <c r="CJ220" i="24"/>
  <c r="CJ144" i="24"/>
  <c r="CJ53" i="24"/>
  <c r="DB40" i="24"/>
  <c r="DT239" i="24"/>
  <c r="CJ198" i="24"/>
  <c r="DT216" i="24"/>
  <c r="DB180" i="24"/>
  <c r="DB166" i="24"/>
  <c r="DB223" i="24"/>
  <c r="CJ155" i="24"/>
  <c r="CJ59" i="24"/>
  <c r="CJ52" i="24"/>
  <c r="DB100" i="24"/>
  <c r="CJ103" i="24"/>
  <c r="DB112" i="24"/>
  <c r="DT107" i="24"/>
  <c r="CJ126" i="24"/>
  <c r="DB27" i="24"/>
  <c r="DB216" i="24"/>
  <c r="DT40" i="24"/>
  <c r="CJ29" i="24"/>
  <c r="CJ208" i="24"/>
  <c r="CJ78" i="24"/>
  <c r="DT50" i="24"/>
  <c r="CJ25" i="24"/>
  <c r="DB23" i="24"/>
  <c r="CJ83" i="24"/>
  <c r="CJ235" i="24"/>
  <c r="DT110" i="24"/>
  <c r="DT124" i="24"/>
  <c r="DB186" i="24"/>
  <c r="DT49" i="24"/>
  <c r="CJ139" i="24"/>
  <c r="CJ86" i="24"/>
  <c r="DT82" i="24"/>
  <c r="CJ40" i="24"/>
  <c r="DT24" i="24"/>
  <c r="CJ239" i="24"/>
  <c r="CJ41" i="24"/>
  <c r="DT152" i="24"/>
  <c r="CJ195" i="24"/>
  <c r="CJ134" i="24"/>
  <c r="CJ124" i="24"/>
  <c r="DT173" i="24"/>
  <c r="CJ32" i="24"/>
  <c r="CJ42" i="24"/>
  <c r="CJ57" i="24"/>
  <c r="DB57" i="24"/>
  <c r="DT33" i="24"/>
  <c r="DT21" i="24"/>
  <c r="DT9" i="24"/>
  <c r="DU9" i="24" s="1"/>
  <c r="DW9" i="24" s="1"/>
  <c r="DX9" i="24" s="1"/>
  <c r="DB33" i="24"/>
  <c r="DT69" i="24"/>
  <c r="DB45" i="24"/>
  <c r="DT57" i="24"/>
  <c r="CJ69" i="24"/>
  <c r="DB9" i="24"/>
  <c r="DC9" i="24" s="1"/>
  <c r="DE9" i="24" s="1"/>
  <c r="DF9" i="24" s="1"/>
  <c r="CJ81" i="24"/>
  <c r="DB69" i="24"/>
  <c r="CJ33" i="24"/>
  <c r="DT81" i="24"/>
  <c r="CJ21" i="24"/>
  <c r="CJ9" i="24"/>
  <c r="CK9" i="24" s="1"/>
  <c r="CM9" i="24" s="1"/>
  <c r="CJ45" i="24"/>
  <c r="DB93" i="24"/>
  <c r="CJ93" i="24"/>
  <c r="DB21" i="24"/>
  <c r="DT45" i="24"/>
  <c r="DB81" i="24"/>
  <c r="K38" i="24"/>
  <c r="K37" i="24"/>
  <c r="K79" i="24"/>
  <c r="K40" i="24"/>
  <c r="K36" i="24"/>
  <c r="K41" i="24"/>
  <c r="K51" i="24"/>
  <c r="K47" i="24"/>
  <c r="M93" i="24" l="1"/>
  <c r="N93" i="24"/>
  <c r="AE93" i="24"/>
  <c r="AF93" i="24"/>
  <c r="AW93" i="24"/>
  <c r="AX93" i="24"/>
  <c r="A117" i="24"/>
  <c r="CA105" i="24"/>
  <c r="BZ105" i="24"/>
  <c r="D105" i="24"/>
  <c r="F105" i="24"/>
  <c r="CB105" i="24"/>
  <c r="E105" i="24"/>
  <c r="DT93" i="24"/>
  <c r="AH10" i="24"/>
  <c r="G43" i="14"/>
  <c r="F74" i="14"/>
  <c r="AG10" i="24"/>
  <c r="BC9" i="24"/>
  <c r="BD9" i="24" s="1"/>
  <c r="BE9" i="24" s="1"/>
  <c r="BF9" i="24" s="1"/>
  <c r="AY10" i="24"/>
  <c r="AZ10" i="24"/>
  <c r="P41" i="14"/>
  <c r="Q41" i="14" s="1"/>
  <c r="R9" i="24"/>
  <c r="AK9" i="24" s="1"/>
  <c r="AL9" i="24" s="1"/>
  <c r="AM9" i="24" s="1"/>
  <c r="AN9" i="24" s="1"/>
  <c r="I73" i="14"/>
  <c r="P42" i="14"/>
  <c r="D49" i="14"/>
  <c r="D8" i="28" s="1"/>
  <c r="D47" i="14"/>
  <c r="D6" i="28" s="1"/>
  <c r="O10" i="24"/>
  <c r="DC10" i="24"/>
  <c r="CK10" i="24"/>
  <c r="DV10" i="24"/>
  <c r="DY9" i="24"/>
  <c r="DZ9" i="24" s="1"/>
  <c r="EA9" i="24" s="1"/>
  <c r="EB9" i="24" s="1"/>
  <c r="DU10" i="24"/>
  <c r="CN9" i="24"/>
  <c r="DG9" i="24" s="1"/>
  <c r="DH9" i="24" s="1"/>
  <c r="DI9" i="24" s="1"/>
  <c r="DJ9" i="24" s="1"/>
  <c r="CL10" i="24"/>
  <c r="DD10" i="24"/>
  <c r="K52" i="24"/>
  <c r="K63" i="24"/>
  <c r="K91" i="24"/>
  <c r="K53" i="24"/>
  <c r="K59" i="24"/>
  <c r="K48" i="24"/>
  <c r="K50" i="24"/>
  <c r="K49" i="24"/>
  <c r="DS105" i="24" l="1"/>
  <c r="DT105" i="24"/>
  <c r="AW105" i="24"/>
  <c r="AX105" i="24"/>
  <c r="M105" i="24"/>
  <c r="N105" i="24"/>
  <c r="CI105" i="24"/>
  <c r="CJ105" i="24"/>
  <c r="AE105" i="24"/>
  <c r="AF105" i="24"/>
  <c r="DA105" i="24"/>
  <c r="DB105" i="24"/>
  <c r="CA117" i="24"/>
  <c r="BZ117" i="24"/>
  <c r="A129" i="24"/>
  <c r="CB117" i="24"/>
  <c r="E117" i="24"/>
  <c r="F117" i="24"/>
  <c r="D117" i="24"/>
  <c r="G74" i="14"/>
  <c r="H43" i="14"/>
  <c r="S9" i="24"/>
  <c r="T9" i="24" s="1"/>
  <c r="U9" i="24" s="1"/>
  <c r="V9" i="24" s="1"/>
  <c r="W9" i="24" s="1"/>
  <c r="H10" i="24" s="1"/>
  <c r="L10" i="24" s="1"/>
  <c r="D46" i="14"/>
  <c r="D5" i="28" s="1"/>
  <c r="D44" i="14"/>
  <c r="D3" i="28" s="1"/>
  <c r="Q42" i="14"/>
  <c r="CO9" i="24"/>
  <c r="CP9" i="24" s="1"/>
  <c r="CQ9" i="24" s="1"/>
  <c r="CR9" i="24" s="1"/>
  <c r="CS9" i="24" s="1"/>
  <c r="CD10" i="24" s="1"/>
  <c r="K75" i="24"/>
  <c r="BG9" i="24"/>
  <c r="AR10" i="24" s="1"/>
  <c r="K60" i="24"/>
  <c r="K64" i="24"/>
  <c r="K65" i="24"/>
  <c r="K103" i="24"/>
  <c r="K71" i="24"/>
  <c r="K61" i="24"/>
  <c r="K62" i="24"/>
  <c r="EC9" i="24"/>
  <c r="DN10" i="24" s="1"/>
  <c r="DA117" i="24" l="1"/>
  <c r="DB117" i="24"/>
  <c r="CI117" i="24"/>
  <c r="CJ117" i="24"/>
  <c r="M117" i="24"/>
  <c r="N117" i="24"/>
  <c r="AW117" i="24"/>
  <c r="AX117" i="24"/>
  <c r="AF117" i="24"/>
  <c r="AE117" i="24"/>
  <c r="DS117" i="24"/>
  <c r="DT117" i="24"/>
  <c r="CA129" i="24"/>
  <c r="BZ129" i="24"/>
  <c r="E129" i="24"/>
  <c r="A141" i="24"/>
  <c r="D129" i="24"/>
  <c r="F129" i="24"/>
  <c r="CB129" i="24"/>
  <c r="H74" i="14"/>
  <c r="I43" i="14"/>
  <c r="I10" i="24"/>
  <c r="J10" i="24" s="1"/>
  <c r="Q10" i="24" s="1"/>
  <c r="R10" i="24" s="1"/>
  <c r="AO9" i="24"/>
  <c r="Z10" i="24" s="1"/>
  <c r="AD10" i="24" s="1"/>
  <c r="D45" i="14"/>
  <c r="D4" i="28" s="1"/>
  <c r="F45" i="14"/>
  <c r="F4" i="28" s="1"/>
  <c r="DK9" i="24"/>
  <c r="CV10" i="24" s="1"/>
  <c r="CZ10" i="24" s="1"/>
  <c r="CE10" i="24"/>
  <c r="CF10" i="24" s="1"/>
  <c r="CH10" i="24"/>
  <c r="K77" i="24"/>
  <c r="K87" i="24"/>
  <c r="K73" i="24"/>
  <c r="K76" i="24"/>
  <c r="K83" i="24"/>
  <c r="K72" i="24"/>
  <c r="DR10" i="24"/>
  <c r="DO10" i="24"/>
  <c r="DP10" i="24" s="1"/>
  <c r="K115" i="24"/>
  <c r="AS10" i="24"/>
  <c r="AT10" i="24" s="1"/>
  <c r="AV10" i="24"/>
  <c r="K74" i="24"/>
  <c r="DA129" i="24" l="1"/>
  <c r="DB129" i="24"/>
  <c r="DS129" i="24"/>
  <c r="DT129" i="24"/>
  <c r="AW129" i="24"/>
  <c r="AX129" i="24"/>
  <c r="CI129" i="24"/>
  <c r="CJ129" i="24"/>
  <c r="M129" i="24"/>
  <c r="N129" i="24"/>
  <c r="CA141" i="24"/>
  <c r="BZ141" i="24"/>
  <c r="F141" i="24"/>
  <c r="A153" i="24"/>
  <c r="E141" i="24"/>
  <c r="D141" i="24"/>
  <c r="CB141" i="24"/>
  <c r="AE129" i="24"/>
  <c r="AF129" i="24"/>
  <c r="I74" i="14"/>
  <c r="J43" i="14"/>
  <c r="AA10" i="24"/>
  <c r="AB10" i="24" s="1"/>
  <c r="AI10" i="24" s="1"/>
  <c r="AG11" i="24" s="1"/>
  <c r="CW10" i="24"/>
  <c r="CX10" i="24" s="1"/>
  <c r="DE10" i="24" s="1"/>
  <c r="CM10" i="24"/>
  <c r="P11" i="24"/>
  <c r="BA10" i="24"/>
  <c r="BB10" i="24" s="1"/>
  <c r="O11" i="24"/>
  <c r="K88" i="24"/>
  <c r="DW10" i="24"/>
  <c r="K85" i="24"/>
  <c r="K95" i="24"/>
  <c r="K86" i="24"/>
  <c r="K89" i="24"/>
  <c r="K127" i="24"/>
  <c r="K84" i="24"/>
  <c r="K99" i="24"/>
  <c r="S10" i="24"/>
  <c r="T10" i="24" s="1"/>
  <c r="CI141" i="24" l="1"/>
  <c r="CJ141" i="24"/>
  <c r="AW141" i="24"/>
  <c r="AX141" i="24"/>
  <c r="DA141" i="24"/>
  <c r="DB141" i="24"/>
  <c r="DS141" i="24"/>
  <c r="DT141" i="24"/>
  <c r="M141" i="24"/>
  <c r="N141" i="24"/>
  <c r="AE141" i="24"/>
  <c r="AF141" i="24"/>
  <c r="CA153" i="24"/>
  <c r="BZ153" i="24"/>
  <c r="F153" i="24"/>
  <c r="E153" i="24"/>
  <c r="D153" i="24"/>
  <c r="A165" i="24"/>
  <c r="CB153" i="24"/>
  <c r="D48" i="14"/>
  <c r="D7" i="28" s="1"/>
  <c r="J74" i="14"/>
  <c r="K43" i="14"/>
  <c r="CN10" i="24"/>
  <c r="CO10" i="24" s="1"/>
  <c r="CP10" i="24" s="1"/>
  <c r="CQ10" i="24" s="1"/>
  <c r="CR10" i="24" s="1"/>
  <c r="CS10" i="24" s="1"/>
  <c r="CD11" i="24" s="1"/>
  <c r="CL11" i="24"/>
  <c r="CK11" i="24"/>
  <c r="AZ11" i="24"/>
  <c r="AY11" i="24"/>
  <c r="AJ10" i="24"/>
  <c r="AK10" i="24" s="1"/>
  <c r="AL10" i="24" s="1"/>
  <c r="AM10" i="24" s="1"/>
  <c r="AN10" i="24" s="1"/>
  <c r="AH11" i="24"/>
  <c r="K98" i="24"/>
  <c r="K97" i="24"/>
  <c r="K111" i="24"/>
  <c r="U10" i="24"/>
  <c r="V10" i="24" s="1"/>
  <c r="K96" i="24"/>
  <c r="K139" i="24"/>
  <c r="K107" i="24"/>
  <c r="DF10" i="24"/>
  <c r="DC11" i="24"/>
  <c r="DD11" i="24"/>
  <c r="K100" i="24"/>
  <c r="DX10" i="24"/>
  <c r="DV11" i="24"/>
  <c r="DU11" i="24"/>
  <c r="K101" i="24"/>
  <c r="DA153" i="24" l="1"/>
  <c r="DB153" i="24"/>
  <c r="DS153" i="24"/>
  <c r="DT153" i="24"/>
  <c r="CA165" i="24"/>
  <c r="F165" i="24"/>
  <c r="A177" i="24"/>
  <c r="BZ165" i="24"/>
  <c r="E165" i="24"/>
  <c r="D165" i="24"/>
  <c r="CB165" i="24"/>
  <c r="M153" i="24"/>
  <c r="N153" i="24"/>
  <c r="AE153" i="24"/>
  <c r="AF153" i="24"/>
  <c r="AW153" i="24"/>
  <c r="AX153" i="24"/>
  <c r="CI153" i="24"/>
  <c r="CJ153" i="24"/>
  <c r="K74" i="14"/>
  <c r="L43" i="14"/>
  <c r="DG10" i="24"/>
  <c r="DH10" i="24" s="1"/>
  <c r="DI10" i="24" s="1"/>
  <c r="DJ10" i="24" s="1"/>
  <c r="BC10" i="24"/>
  <c r="BD10" i="24" s="1"/>
  <c r="BE10" i="24" s="1"/>
  <c r="BF10" i="24" s="1"/>
  <c r="BG10" i="24" s="1"/>
  <c r="AR11" i="24" s="1"/>
  <c r="AO10" i="24"/>
  <c r="Z11" i="24" s="1"/>
  <c r="W10" i="24"/>
  <c r="H11" i="24" s="1"/>
  <c r="K113" i="24"/>
  <c r="K119" i="24"/>
  <c r="K123" i="24"/>
  <c r="DY10" i="24"/>
  <c r="DZ10" i="24" s="1"/>
  <c r="K112" i="24"/>
  <c r="K151" i="24"/>
  <c r="CH11" i="24"/>
  <c r="CE11" i="24"/>
  <c r="CF11" i="24" s="1"/>
  <c r="K108" i="24"/>
  <c r="K110" i="24"/>
  <c r="K109" i="24"/>
  <c r="AW165" i="24" l="1"/>
  <c r="AX165" i="24"/>
  <c r="A189" i="24"/>
  <c r="D177" i="24"/>
  <c r="BZ177" i="24"/>
  <c r="E177" i="24"/>
  <c r="F177" i="24"/>
  <c r="CA177" i="24"/>
  <c r="CB177" i="24"/>
  <c r="DA165" i="24"/>
  <c r="DB165" i="24"/>
  <c r="DS165" i="24"/>
  <c r="DT165" i="24"/>
  <c r="CI165" i="24"/>
  <c r="CJ165" i="24"/>
  <c r="M165" i="24"/>
  <c r="N165" i="24"/>
  <c r="AE165" i="24"/>
  <c r="AF165" i="24"/>
  <c r="L74" i="14"/>
  <c r="M43" i="14"/>
  <c r="DK10" i="24"/>
  <c r="CV11" i="24" s="1"/>
  <c r="AS11" i="24"/>
  <c r="AT11" i="24" s="1"/>
  <c r="AV11" i="24"/>
  <c r="K124" i="24"/>
  <c r="K163" i="24"/>
  <c r="K135" i="24"/>
  <c r="AD11" i="24"/>
  <c r="AA11" i="24"/>
  <c r="AB11" i="24" s="1"/>
  <c r="K125" i="24"/>
  <c r="L11" i="24"/>
  <c r="I11" i="24"/>
  <c r="J11" i="24" s="1"/>
  <c r="K122" i="24"/>
  <c r="K131" i="24"/>
  <c r="CM11" i="24"/>
  <c r="EA10" i="24"/>
  <c r="EB10" i="24" s="1"/>
  <c r="EC10" i="24" s="1"/>
  <c r="DN11" i="24" s="1"/>
  <c r="K121" i="24"/>
  <c r="K120" i="24"/>
  <c r="AW177" i="24" l="1"/>
  <c r="AX177" i="24"/>
  <c r="AE177" i="24"/>
  <c r="AF177" i="24"/>
  <c r="CI177" i="24"/>
  <c r="CJ177" i="24"/>
  <c r="DA177" i="24"/>
  <c r="DB177" i="24"/>
  <c r="M177" i="24"/>
  <c r="N177" i="24"/>
  <c r="E189" i="24"/>
  <c r="A201" i="24"/>
  <c r="D189" i="24"/>
  <c r="CA189" i="24"/>
  <c r="BZ189" i="24"/>
  <c r="F189" i="24"/>
  <c r="CB189" i="24"/>
  <c r="DS177" i="24"/>
  <c r="DT177" i="24"/>
  <c r="N43" i="14"/>
  <c r="M74" i="14"/>
  <c r="BA11" i="24"/>
  <c r="AY12" i="24" s="1"/>
  <c r="Q11" i="24"/>
  <c r="AI11" i="24"/>
  <c r="AG12" i="24" s="1"/>
  <c r="DR11" i="24"/>
  <c r="DO11" i="24"/>
  <c r="DP11" i="24" s="1"/>
  <c r="CN11" i="24"/>
  <c r="CO11" i="24" s="1"/>
  <c r="CP11" i="24" s="1"/>
  <c r="CK12" i="24"/>
  <c r="CL12" i="24"/>
  <c r="K175" i="24"/>
  <c r="K137" i="24"/>
  <c r="K132" i="24"/>
  <c r="K143" i="24"/>
  <c r="K136" i="24"/>
  <c r="K133" i="24"/>
  <c r="K134" i="24"/>
  <c r="K147" i="24"/>
  <c r="CZ11" i="24"/>
  <c r="CW11" i="24"/>
  <c r="CX11" i="24" s="1"/>
  <c r="AW189" i="24" l="1"/>
  <c r="AX189" i="24"/>
  <c r="M189" i="24"/>
  <c r="N189" i="24"/>
  <c r="DA189" i="24"/>
  <c r="DB189" i="24"/>
  <c r="F201" i="24"/>
  <c r="E201" i="24"/>
  <c r="A213" i="24"/>
  <c r="D201" i="24"/>
  <c r="CA201" i="24"/>
  <c r="BZ201" i="24"/>
  <c r="CB201" i="24"/>
  <c r="CI189" i="24"/>
  <c r="CJ189" i="24"/>
  <c r="AE189" i="24"/>
  <c r="AF189" i="24"/>
  <c r="DS189" i="24"/>
  <c r="DT189" i="24"/>
  <c r="N74" i="14"/>
  <c r="O43" i="14"/>
  <c r="O74" i="14" s="1"/>
  <c r="BB11" i="24"/>
  <c r="AZ12" i="24"/>
  <c r="R11" i="24"/>
  <c r="S11" i="24" s="1"/>
  <c r="T11" i="24" s="1"/>
  <c r="U11" i="24" s="1"/>
  <c r="V11" i="24" s="1"/>
  <c r="O12" i="24"/>
  <c r="P12" i="24"/>
  <c r="AH12" i="24"/>
  <c r="AJ11" i="24"/>
  <c r="K187" i="24"/>
  <c r="K148" i="24"/>
  <c r="K155" i="24"/>
  <c r="K146" i="24"/>
  <c r="K144" i="24"/>
  <c r="CQ11" i="24"/>
  <c r="CR11" i="24" s="1"/>
  <c r="DE11" i="24"/>
  <c r="K145" i="24"/>
  <c r="K149" i="24"/>
  <c r="K159" i="24"/>
  <c r="DW11" i="24"/>
  <c r="AE201" i="24" l="1"/>
  <c r="AF201" i="24"/>
  <c r="AW201" i="24"/>
  <c r="AX201" i="24"/>
  <c r="DS201" i="24"/>
  <c r="DT201" i="24"/>
  <c r="CI201" i="24"/>
  <c r="CJ201" i="24"/>
  <c r="DA201" i="24"/>
  <c r="DB201" i="24"/>
  <c r="M201" i="24"/>
  <c r="N201" i="24"/>
  <c r="CA213" i="24"/>
  <c r="BZ213" i="24"/>
  <c r="E213" i="24"/>
  <c r="A225" i="24"/>
  <c r="D213" i="24"/>
  <c r="F213" i="24"/>
  <c r="CB213" i="24"/>
  <c r="BC11" i="24"/>
  <c r="BD11" i="24" s="1"/>
  <c r="BE11" i="24" s="1"/>
  <c r="BF11" i="24" s="1"/>
  <c r="AK11" i="24"/>
  <c r="AL11" i="24" s="1"/>
  <c r="AM11" i="24" s="1"/>
  <c r="AN11" i="24" s="1"/>
  <c r="W11" i="24"/>
  <c r="H12" i="24" s="1"/>
  <c r="CS11" i="24"/>
  <c r="CD12" i="24" s="1"/>
  <c r="DF11" i="24"/>
  <c r="DG11" i="24" s="1"/>
  <c r="DH11" i="24" s="1"/>
  <c r="DD12" i="24"/>
  <c r="DC12" i="24"/>
  <c r="K199" i="24"/>
  <c r="K160" i="24"/>
  <c r="K157" i="24"/>
  <c r="K156" i="24"/>
  <c r="K171" i="24"/>
  <c r="K161" i="24"/>
  <c r="DX11" i="24"/>
  <c r="DV12" i="24"/>
  <c r="DU12" i="24"/>
  <c r="K167" i="24"/>
  <c r="K158" i="24"/>
  <c r="CI213" i="24" l="1"/>
  <c r="CJ213" i="24"/>
  <c r="DA213" i="24"/>
  <c r="DB213" i="24"/>
  <c r="DS213" i="24"/>
  <c r="DT213" i="24"/>
  <c r="AW213" i="24"/>
  <c r="AX213" i="24"/>
  <c r="CA225" i="24"/>
  <c r="BZ225" i="24"/>
  <c r="F225" i="24"/>
  <c r="D225" i="24"/>
  <c r="A237" i="24"/>
  <c r="E225" i="24"/>
  <c r="CB225" i="24"/>
  <c r="AE213" i="24"/>
  <c r="AF213" i="24"/>
  <c r="M213" i="24"/>
  <c r="N213" i="24"/>
  <c r="K173" i="24"/>
  <c r="DY11" i="24"/>
  <c r="DZ11" i="24" s="1"/>
  <c r="BG11" i="24"/>
  <c r="AR12" i="24" s="1"/>
  <c r="K168" i="24"/>
  <c r="CH12" i="24"/>
  <c r="CE12" i="24"/>
  <c r="CF12" i="24" s="1"/>
  <c r="L12" i="24"/>
  <c r="I12" i="24"/>
  <c r="J12" i="24" s="1"/>
  <c r="K170" i="24"/>
  <c r="K183" i="24"/>
  <c r="K211" i="24"/>
  <c r="DI11" i="24"/>
  <c r="DJ11" i="24" s="1"/>
  <c r="K169" i="24"/>
  <c r="K179" i="24"/>
  <c r="K172" i="24"/>
  <c r="AO11" i="24"/>
  <c r="Z12" i="24" s="1"/>
  <c r="DA225" i="24" l="1"/>
  <c r="DB225" i="24"/>
  <c r="AE225" i="24"/>
  <c r="AF225" i="24"/>
  <c r="F237" i="24"/>
  <c r="E237" i="24"/>
  <c r="CA237" i="24"/>
  <c r="D237" i="24"/>
  <c r="BZ237" i="24"/>
  <c r="CB237" i="24"/>
  <c r="DS225" i="24"/>
  <c r="DT225" i="24"/>
  <c r="M225" i="24"/>
  <c r="N225" i="24"/>
  <c r="AW225" i="24"/>
  <c r="AX225" i="24"/>
  <c r="CI225" i="24"/>
  <c r="CJ225" i="24"/>
  <c r="Q12" i="24"/>
  <c r="K223" i="24"/>
  <c r="CM12" i="24"/>
  <c r="EA11" i="24"/>
  <c r="EB11" i="24" s="1"/>
  <c r="EC11" i="24" s="1"/>
  <c r="DN12" i="24" s="1"/>
  <c r="K195" i="24"/>
  <c r="K181" i="24"/>
  <c r="K185" i="24"/>
  <c r="K182" i="24"/>
  <c r="K180" i="24"/>
  <c r="DK11" i="24"/>
  <c r="CV12" i="24" s="1"/>
  <c r="K184" i="24"/>
  <c r="K191" i="24"/>
  <c r="AD12" i="24"/>
  <c r="AA12" i="24"/>
  <c r="AB12" i="24" s="1"/>
  <c r="AV12" i="24"/>
  <c r="AS12" i="24"/>
  <c r="AT12" i="24" s="1"/>
  <c r="M237" i="24" l="1"/>
  <c r="M254" i="24" s="1"/>
  <c r="M256" i="24" s="1"/>
  <c r="N237" i="24"/>
  <c r="AW237" i="24"/>
  <c r="O254" i="24" s="1"/>
  <c r="AX237" i="24"/>
  <c r="DS237" i="24"/>
  <c r="CK254" i="24" s="1"/>
  <c r="DT237" i="24"/>
  <c r="DA237" i="24"/>
  <c r="CJ254" i="24" s="1"/>
  <c r="DB237" i="24"/>
  <c r="AE237" i="24"/>
  <c r="N254" i="24" s="1"/>
  <c r="AF237" i="24"/>
  <c r="CI237" i="24"/>
  <c r="CI254" i="24" s="1"/>
  <c r="CI256" i="24" s="1"/>
  <c r="CJ237" i="24"/>
  <c r="AI12" i="24"/>
  <c r="AH13" i="24" s="1"/>
  <c r="O13" i="24"/>
  <c r="R12" i="24"/>
  <c r="S12" i="24" s="1"/>
  <c r="T12" i="24" s="1"/>
  <c r="U12" i="24" s="1"/>
  <c r="V12" i="24" s="1"/>
  <c r="P13" i="24"/>
  <c r="DO12" i="24"/>
  <c r="DP12" i="24" s="1"/>
  <c r="DR12" i="24"/>
  <c r="BA12" i="24"/>
  <c r="CZ12" i="24"/>
  <c r="CW12" i="24"/>
  <c r="CX12" i="24" s="1"/>
  <c r="K193" i="24"/>
  <c r="K235" i="24"/>
  <c r="K196" i="24"/>
  <c r="K197" i="24"/>
  <c r="K192" i="24"/>
  <c r="K207" i="24"/>
  <c r="CN12" i="24"/>
  <c r="CO12" i="24" s="1"/>
  <c r="CP12" i="24" s="1"/>
  <c r="CL13" i="24"/>
  <c r="CK13" i="24"/>
  <c r="K203" i="24"/>
  <c r="K194" i="24"/>
  <c r="AG13" i="24" l="1"/>
  <c r="AJ12" i="24"/>
  <c r="AK12" i="24" s="1"/>
  <c r="AL12" i="24" s="1"/>
  <c r="AM12" i="24" s="1"/>
  <c r="AN12" i="24" s="1"/>
  <c r="W12" i="24"/>
  <c r="H13" i="24" s="1"/>
  <c r="K205" i="24"/>
  <c r="K219" i="24"/>
  <c r="K208" i="24"/>
  <c r="BB12" i="24"/>
  <c r="AY13" i="24"/>
  <c r="AZ13" i="24"/>
  <c r="K215" i="24"/>
  <c r="CQ12" i="24"/>
  <c r="CR12" i="24" s="1"/>
  <c r="K204" i="24"/>
  <c r="K206" i="24"/>
  <c r="DW12" i="24"/>
  <c r="K209" i="24"/>
  <c r="DE12" i="24"/>
  <c r="K247" i="24"/>
  <c r="BC12" i="24" l="1"/>
  <c r="BD12" i="24" s="1"/>
  <c r="BE12" i="24" s="1"/>
  <c r="BF12" i="24" s="1"/>
  <c r="BG12" i="24" s="1"/>
  <c r="AR13" i="24" s="1"/>
  <c r="AO12" i="24"/>
  <c r="Z13" i="24" s="1"/>
  <c r="DF12" i="24"/>
  <c r="DC13" i="24"/>
  <c r="DD13" i="24"/>
  <c r="CS12" i="24"/>
  <c r="CD13" i="24" s="1"/>
  <c r="K220" i="24"/>
  <c r="K221" i="24"/>
  <c r="K231" i="24"/>
  <c r="DX12" i="24"/>
  <c r="DU13" i="24"/>
  <c r="DV13" i="24"/>
  <c r="K227" i="24"/>
  <c r="K217" i="24"/>
  <c r="I13" i="24"/>
  <c r="J13" i="24" s="1"/>
  <c r="L13" i="24"/>
  <c r="K216" i="24"/>
  <c r="K218" i="24"/>
  <c r="AV13" i="24" l="1"/>
  <c r="AS13" i="24"/>
  <c r="AT13" i="24" s="1"/>
  <c r="K229" i="24"/>
  <c r="DY12" i="24"/>
  <c r="DZ12" i="24" s="1"/>
  <c r="DG12" i="24"/>
  <c r="DH12" i="24" s="1"/>
  <c r="K233" i="24"/>
  <c r="AD13" i="24"/>
  <c r="AA13" i="24"/>
  <c r="AB13" i="24" s="1"/>
  <c r="K230" i="24"/>
  <c r="K243" i="24"/>
  <c r="K228" i="24"/>
  <c r="K239" i="24"/>
  <c r="CH13" i="24"/>
  <c r="CE13" i="24"/>
  <c r="CF13" i="24" s="1"/>
  <c r="Q13" i="24"/>
  <c r="K232" i="24"/>
  <c r="BA13" i="24" l="1"/>
  <c r="BB13" i="24" s="1"/>
  <c r="CM13" i="24"/>
  <c r="CL14" i="24" s="1"/>
  <c r="K242" i="24"/>
  <c r="K241" i="24"/>
  <c r="R13" i="24"/>
  <c r="S13" i="24" s="1"/>
  <c r="T13" i="24" s="1"/>
  <c r="O14" i="24"/>
  <c r="P14" i="24"/>
  <c r="AI13" i="24"/>
  <c r="K244" i="24"/>
  <c r="EA12" i="24"/>
  <c r="EB12" i="24" s="1"/>
  <c r="K240" i="24"/>
  <c r="DI12" i="24"/>
  <c r="DJ12" i="24" s="1"/>
  <c r="K245" i="24"/>
  <c r="AZ14" i="24" l="1"/>
  <c r="AY14" i="24"/>
  <c r="CN13" i="24"/>
  <c r="CO13" i="24" s="1"/>
  <c r="CP13" i="24" s="1"/>
  <c r="CK14" i="24"/>
  <c r="AJ13" i="24"/>
  <c r="AH14" i="24"/>
  <c r="AG14" i="24"/>
  <c r="U13" i="24"/>
  <c r="V13" i="24" s="1"/>
  <c r="EC12" i="24"/>
  <c r="DN13" i="24" s="1"/>
  <c r="DK12" i="24"/>
  <c r="CV13" i="24" s="1"/>
  <c r="W13" i="24" l="1"/>
  <c r="H14" i="24" s="1"/>
  <c r="CW13" i="24"/>
  <c r="CX13" i="24" s="1"/>
  <c r="CZ13" i="24"/>
  <c r="DO13" i="24"/>
  <c r="DP13" i="24" s="1"/>
  <c r="DR13" i="24"/>
  <c r="BC13" i="24"/>
  <c r="BD13" i="24" s="1"/>
  <c r="AK13" i="24"/>
  <c r="AL13" i="24" s="1"/>
  <c r="CQ13" i="24"/>
  <c r="CR13" i="24" s="1"/>
  <c r="DE13" i="24" l="1"/>
  <c r="DF13" i="24" s="1"/>
  <c r="CS13" i="24"/>
  <c r="CD14" i="24" s="1"/>
  <c r="AM13" i="24"/>
  <c r="AN13" i="24" s="1"/>
  <c r="BE13" i="24"/>
  <c r="BF13" i="24" s="1"/>
  <c r="I14" i="24"/>
  <c r="J14" i="24" s="1"/>
  <c r="L14" i="24"/>
  <c r="DW13" i="24"/>
  <c r="DC14" i="24" l="1"/>
  <c r="DD14" i="24"/>
  <c r="Q14" i="24"/>
  <c r="R14" i="24" s="1"/>
  <c r="S14" i="24" s="1"/>
  <c r="T14" i="24" s="1"/>
  <c r="BG13" i="24"/>
  <c r="AR14" i="24" s="1"/>
  <c r="AO13" i="24"/>
  <c r="Z14" i="24" s="1"/>
  <c r="DG13" i="24"/>
  <c r="DH13" i="24" s="1"/>
  <c r="DX13" i="24"/>
  <c r="DY13" i="24" s="1"/>
  <c r="DZ13" i="24" s="1"/>
  <c r="DV14" i="24"/>
  <c r="DU14" i="24"/>
  <c r="CH14" i="24"/>
  <c r="CE14" i="24"/>
  <c r="CF14" i="24" s="1"/>
  <c r="P15" i="24" l="1"/>
  <c r="O15" i="24"/>
  <c r="U14" i="24"/>
  <c r="V14" i="24" s="1"/>
  <c r="EA13" i="24"/>
  <c r="EB13" i="24" s="1"/>
  <c r="DI13" i="24"/>
  <c r="DJ13" i="24" s="1"/>
  <c r="AA14" i="24"/>
  <c r="AB14" i="24" s="1"/>
  <c r="AD14" i="24"/>
  <c r="CM14" i="24"/>
  <c r="AS14" i="24"/>
  <c r="AT14" i="24" s="1"/>
  <c r="AV14" i="24"/>
  <c r="BA14" i="24" l="1"/>
  <c r="AY15" i="24" s="1"/>
  <c r="W14" i="24"/>
  <c r="H15" i="24" s="1"/>
  <c r="EC13" i="24"/>
  <c r="DN14" i="24" s="1"/>
  <c r="DK13" i="24"/>
  <c r="CV14" i="24" s="1"/>
  <c r="AI14" i="24"/>
  <c r="CN14" i="24"/>
  <c r="CK15" i="24"/>
  <c r="CL15" i="24"/>
  <c r="BB14" i="24" l="1"/>
  <c r="AZ15" i="24"/>
  <c r="AJ14" i="24"/>
  <c r="AG15" i="24"/>
  <c r="AH15" i="24"/>
  <c r="CZ14" i="24"/>
  <c r="CW14" i="24"/>
  <c r="CX14" i="24" s="1"/>
  <c r="DR14" i="24"/>
  <c r="DO14" i="24"/>
  <c r="DP14" i="24" s="1"/>
  <c r="L15" i="24"/>
  <c r="I15" i="24"/>
  <c r="J15" i="24" s="1"/>
  <c r="CO14" i="24"/>
  <c r="CP14" i="24" s="1"/>
  <c r="BC14" i="24" l="1"/>
  <c r="BD14" i="24" s="1"/>
  <c r="BE14" i="24" s="1"/>
  <c r="BF14" i="24" s="1"/>
  <c r="Q15" i="24"/>
  <c r="DE14" i="24"/>
  <c r="AK14" i="24"/>
  <c r="AL14" i="24" s="1"/>
  <c r="CQ14" i="24"/>
  <c r="CR14" i="24" s="1"/>
  <c r="DW14" i="24"/>
  <c r="CS14" i="24" l="1"/>
  <c r="CD15" i="24" s="1"/>
  <c r="DX14" i="24"/>
  <c r="DU15" i="24"/>
  <c r="DV15" i="24"/>
  <c r="R15" i="24"/>
  <c r="P16" i="24"/>
  <c r="O16" i="24"/>
  <c r="AM14" i="24"/>
  <c r="AN14" i="24" s="1"/>
  <c r="DF14" i="24"/>
  <c r="DG14" i="24" s="1"/>
  <c r="DH14" i="24" s="1"/>
  <c r="DC15" i="24"/>
  <c r="DD15" i="24"/>
  <c r="BG14" i="24" l="1"/>
  <c r="AR15" i="24" s="1"/>
  <c r="AO14" i="24"/>
  <c r="Z15" i="24" s="1"/>
  <c r="DI14" i="24"/>
  <c r="DJ14" i="24" s="1"/>
  <c r="S15" i="24"/>
  <c r="T15" i="24" s="1"/>
  <c r="DY14" i="24"/>
  <c r="DZ14" i="24" s="1"/>
  <c r="CH15" i="24"/>
  <c r="CE15" i="24"/>
  <c r="CF15" i="24" s="1"/>
  <c r="AA15" i="24" l="1"/>
  <c r="AB15" i="24" s="1"/>
  <c r="AD15" i="24"/>
  <c r="CM15" i="24"/>
  <c r="AV15" i="24"/>
  <c r="AS15" i="24"/>
  <c r="AT15" i="24" s="1"/>
  <c r="DK14" i="24"/>
  <c r="CV15" i="24" s="1"/>
  <c r="EA14" i="24"/>
  <c r="EB14" i="24" s="1"/>
  <c r="EC14" i="24" s="1"/>
  <c r="DN15" i="24" s="1"/>
  <c r="U15" i="24"/>
  <c r="V15" i="24" s="1"/>
  <c r="W15" i="24" l="1"/>
  <c r="H16" i="24" s="1"/>
  <c r="DO15" i="24"/>
  <c r="DP15" i="24" s="1"/>
  <c r="DR15" i="24"/>
  <c r="CN15" i="24"/>
  <c r="CO15" i="24" s="1"/>
  <c r="CP15" i="24" s="1"/>
  <c r="CL16" i="24"/>
  <c r="CK16" i="24"/>
  <c r="BA15" i="24"/>
  <c r="CW15" i="24"/>
  <c r="CX15" i="24" s="1"/>
  <c r="CZ15" i="24"/>
  <c r="AI15" i="24"/>
  <c r="DE15" i="24" l="1"/>
  <c r="DF15" i="24" s="1"/>
  <c r="DG15" i="24" s="1"/>
  <c r="DH15" i="24" s="1"/>
  <c r="CQ15" i="24"/>
  <c r="CR15" i="24" s="1"/>
  <c r="DW15" i="24"/>
  <c r="AJ15" i="24"/>
  <c r="AG16" i="24"/>
  <c r="AH16" i="24"/>
  <c r="BB15" i="24"/>
  <c r="AZ16" i="24"/>
  <c r="AY16" i="24"/>
  <c r="I16" i="24"/>
  <c r="J16" i="24" s="1"/>
  <c r="L16" i="24"/>
  <c r="DD16" i="24" l="1"/>
  <c r="DC16" i="24"/>
  <c r="BC15" i="24"/>
  <c r="BD15" i="24" s="1"/>
  <c r="BE15" i="24" s="1"/>
  <c r="BF15" i="24" s="1"/>
  <c r="CS15" i="24"/>
  <c r="CD16" i="24" s="1"/>
  <c r="DX15" i="24"/>
  <c r="DY15" i="24" s="1"/>
  <c r="DZ15" i="24" s="1"/>
  <c r="DV16" i="24"/>
  <c r="DU16" i="24"/>
  <c r="DI15" i="24"/>
  <c r="DJ15" i="24" s="1"/>
  <c r="Q16" i="24"/>
  <c r="AK15" i="24"/>
  <c r="AL15" i="24" s="1"/>
  <c r="DK15" i="24" l="1"/>
  <c r="CV16" i="24" s="1"/>
  <c r="EA15" i="24"/>
  <c r="EB15" i="24" s="1"/>
  <c r="EC15" i="24" s="1"/>
  <c r="DN16" i="24" s="1"/>
  <c r="R16" i="24"/>
  <c r="P17" i="24"/>
  <c r="O17" i="24"/>
  <c r="AM15" i="24"/>
  <c r="AN15" i="24" s="1"/>
  <c r="CE16" i="24"/>
  <c r="CF16" i="24" s="1"/>
  <c r="CH16" i="24"/>
  <c r="CM16" i="24" l="1"/>
  <c r="CK17" i="24" s="1"/>
  <c r="DR16" i="24"/>
  <c r="DO16" i="24"/>
  <c r="DP16" i="24" s="1"/>
  <c r="BG15" i="24"/>
  <c r="AR16" i="24" s="1"/>
  <c r="AO15" i="24"/>
  <c r="Z16" i="24" s="1"/>
  <c r="S16" i="24"/>
  <c r="T16" i="24" s="1"/>
  <c r="CZ16" i="24"/>
  <c r="CW16" i="24"/>
  <c r="CX16" i="24" s="1"/>
  <c r="CL17" i="24" l="1"/>
  <c r="CN16" i="24"/>
  <c r="CO16" i="24" s="1"/>
  <c r="CP16" i="24" s="1"/>
  <c r="DE16" i="24"/>
  <c r="DC17" i="24" s="1"/>
  <c r="DW16" i="24"/>
  <c r="DV17" i="24" s="1"/>
  <c r="U16" i="24"/>
  <c r="V16" i="24" s="1"/>
  <c r="AV16" i="24"/>
  <c r="AS16" i="24"/>
  <c r="AT16" i="24" s="1"/>
  <c r="AD16" i="24"/>
  <c r="AA16" i="24"/>
  <c r="AB16" i="24" s="1"/>
  <c r="DU17" i="24" l="1"/>
  <c r="DX16" i="24"/>
  <c r="DD17" i="24"/>
  <c r="DF16" i="24"/>
  <c r="AI16" i="24"/>
  <c r="BA16" i="24"/>
  <c r="W16" i="24"/>
  <c r="H17" i="24" s="1"/>
  <c r="CQ16" i="24"/>
  <c r="CR16" i="24" s="1"/>
  <c r="DY16" i="24" l="1"/>
  <c r="DZ16" i="24" s="1"/>
  <c r="EA16" i="24" s="1"/>
  <c r="EB16" i="24" s="1"/>
  <c r="DG16" i="24"/>
  <c r="DH16" i="24" s="1"/>
  <c r="DI16" i="24" s="1"/>
  <c r="DJ16" i="24" s="1"/>
  <c r="CS16" i="24"/>
  <c r="CD17" i="24" s="1"/>
  <c r="BB16" i="24"/>
  <c r="AZ17" i="24"/>
  <c r="AY17" i="24"/>
  <c r="AJ16" i="24"/>
  <c r="AK16" i="24" s="1"/>
  <c r="AL16" i="24" s="1"/>
  <c r="AH17" i="24"/>
  <c r="AG17" i="24"/>
  <c r="I17" i="24"/>
  <c r="J17" i="24" s="1"/>
  <c r="L17" i="24"/>
  <c r="BC16" i="24" l="1"/>
  <c r="BD16" i="24" s="1"/>
  <c r="BE16" i="24" s="1"/>
  <c r="BF16" i="24" s="1"/>
  <c r="EC16" i="24"/>
  <c r="DN17" i="24" s="1"/>
  <c r="DK16" i="24"/>
  <c r="CV17" i="24" s="1"/>
  <c r="CH17" i="24"/>
  <c r="CE17" i="24"/>
  <c r="CF17" i="24" s="1"/>
  <c r="Q17" i="24"/>
  <c r="AM16" i="24"/>
  <c r="AN16" i="24" s="1"/>
  <c r="BG16" i="24" l="1"/>
  <c r="AR17" i="24" s="1"/>
  <c r="AO16" i="24"/>
  <c r="Z17" i="24" s="1"/>
  <c r="CM17" i="24"/>
  <c r="CZ17" i="24"/>
  <c r="CW17" i="24"/>
  <c r="CX17" i="24" s="1"/>
  <c r="R17" i="24"/>
  <c r="P18" i="24"/>
  <c r="O18" i="24"/>
  <c r="DR17" i="24"/>
  <c r="DO17" i="24"/>
  <c r="DP17" i="24" s="1"/>
  <c r="DE17" i="24" l="1"/>
  <c r="DW17" i="24"/>
  <c r="AV17" i="24"/>
  <c r="AS17" i="24"/>
  <c r="AT17" i="24" s="1"/>
  <c r="S17" i="24"/>
  <c r="T17" i="24" s="1"/>
  <c r="CN17" i="24"/>
  <c r="CO17" i="24" s="1"/>
  <c r="CP17" i="24" s="1"/>
  <c r="CK18" i="24"/>
  <c r="CL18" i="24"/>
  <c r="AD17" i="24"/>
  <c r="AA17" i="24"/>
  <c r="AB17" i="24" s="1"/>
  <c r="AI17" i="24" l="1"/>
  <c r="AG18" i="24" s="1"/>
  <c r="CQ17" i="24"/>
  <c r="CR17" i="24" s="1"/>
  <c r="DF17" i="24"/>
  <c r="DD18" i="24"/>
  <c r="DC18" i="24"/>
  <c r="U17" i="24"/>
  <c r="V17" i="24" s="1"/>
  <c r="BA17" i="24"/>
  <c r="DX17" i="24"/>
  <c r="DU18" i="24"/>
  <c r="DV18" i="24"/>
  <c r="AH18" i="24" l="1"/>
  <c r="AJ17" i="24"/>
  <c r="AK17" i="24" s="1"/>
  <c r="AL17" i="24" s="1"/>
  <c r="AM17" i="24" s="1"/>
  <c r="AN17" i="24" s="1"/>
  <c r="AO17" i="24" s="1"/>
  <c r="Z18" i="24" s="1"/>
  <c r="W17" i="24"/>
  <c r="H18" i="24" s="1"/>
  <c r="DY17" i="24"/>
  <c r="DZ17" i="24" s="1"/>
  <c r="DG17" i="24"/>
  <c r="DH17" i="24" s="1"/>
  <c r="CS17" i="24"/>
  <c r="CD18" i="24" s="1"/>
  <c r="BB17" i="24"/>
  <c r="AY18" i="24"/>
  <c r="AZ18" i="24"/>
  <c r="BC17" i="24" l="1"/>
  <c r="BD17" i="24" s="1"/>
  <c r="BE17" i="24" s="1"/>
  <c r="AD18" i="24"/>
  <c r="AA18" i="24"/>
  <c r="AB18" i="24" s="1"/>
  <c r="BL18" i="24"/>
  <c r="BQ13" i="24" s="1"/>
  <c r="CE18" i="24"/>
  <c r="CF18" i="24" s="1"/>
  <c r="CH18" i="24"/>
  <c r="EG18" i="24"/>
  <c r="EM12" i="24" s="1"/>
  <c r="DI17" i="24"/>
  <c r="DJ17" i="24" s="1"/>
  <c r="L18" i="24"/>
  <c r="I18" i="24"/>
  <c r="J18" i="24" s="1"/>
  <c r="BK18" i="24"/>
  <c r="BQ12" i="24" s="1"/>
  <c r="EA17" i="24"/>
  <c r="EB17" i="24" s="1"/>
  <c r="BF17" i="24" l="1"/>
  <c r="BG17" i="24" s="1"/>
  <c r="AR18" i="24" s="1"/>
  <c r="AV18" i="24" s="1"/>
  <c r="CM18" i="24"/>
  <c r="CK19" i="24" s="1"/>
  <c r="AI18" i="24"/>
  <c r="Q18" i="24"/>
  <c r="EC17" i="24"/>
  <c r="DN18" i="24" s="1"/>
  <c r="DK17" i="24"/>
  <c r="CV18" i="24" s="1"/>
  <c r="AS18" i="24" l="1"/>
  <c r="AT18" i="24" s="1"/>
  <c r="BA18" i="24" s="1"/>
  <c r="AZ19" i="24" s="1"/>
  <c r="BM18" i="24"/>
  <c r="BQ14" i="24" s="1"/>
  <c r="CL19" i="24"/>
  <c r="CN18" i="24"/>
  <c r="CO18" i="24" s="1"/>
  <c r="CP18" i="24" s="1"/>
  <c r="CQ18" i="24" s="1"/>
  <c r="DR18" i="24"/>
  <c r="DO18" i="24"/>
  <c r="DP18" i="24" s="1"/>
  <c r="EI18" i="24"/>
  <c r="EM14" i="24" s="1"/>
  <c r="R18" i="24"/>
  <c r="O19" i="24"/>
  <c r="P19" i="24"/>
  <c r="AJ18" i="24"/>
  <c r="AG19" i="24"/>
  <c r="AH19" i="24"/>
  <c r="CW18" i="24"/>
  <c r="CX18" i="24" s="1"/>
  <c r="CZ18" i="24"/>
  <c r="EH18" i="24"/>
  <c r="EM13" i="24" s="1"/>
  <c r="CR18" i="24" l="1"/>
  <c r="CS18" i="24" s="1"/>
  <c r="CD19" i="24" s="1"/>
  <c r="AK18" i="24"/>
  <c r="AL18" i="24" s="1"/>
  <c r="AM18" i="24" s="1"/>
  <c r="BB18" i="24"/>
  <c r="BC18" i="24" s="1"/>
  <c r="BD18" i="24" s="1"/>
  <c r="AY19" i="24"/>
  <c r="DW18" i="24"/>
  <c r="DE18" i="24"/>
  <c r="S18" i="24"/>
  <c r="T18" i="24" s="1"/>
  <c r="AN18" i="24" l="1"/>
  <c r="DF18" i="24"/>
  <c r="DD19" i="24"/>
  <c r="DC19" i="24"/>
  <c r="BE18" i="24"/>
  <c r="BF18" i="24" s="1"/>
  <c r="DX18" i="24"/>
  <c r="DV19" i="24"/>
  <c r="DU19" i="24"/>
  <c r="CH19" i="24"/>
  <c r="CE19" i="24"/>
  <c r="CF19" i="24" s="1"/>
  <c r="U18" i="24"/>
  <c r="V18" i="24" s="1"/>
  <c r="BG18" i="24" l="1"/>
  <c r="AR19" i="24" s="1"/>
  <c r="AS19" i="24" s="1"/>
  <c r="AT19" i="24" s="1"/>
  <c r="DY18" i="24"/>
  <c r="DZ18" i="24" s="1"/>
  <c r="EA18" i="24" s="1"/>
  <c r="EB18" i="24" s="1"/>
  <c r="CM19" i="24"/>
  <c r="CN19" i="24" s="1"/>
  <c r="AO18" i="24"/>
  <c r="Z19" i="24" s="1"/>
  <c r="W18" i="24"/>
  <c r="H19" i="24" s="1"/>
  <c r="DG18" i="24"/>
  <c r="DH18" i="24" s="1"/>
  <c r="AV19" i="24" l="1"/>
  <c r="BA19" i="24" s="1"/>
  <c r="CL20" i="24"/>
  <c r="CK20" i="24"/>
  <c r="DI18" i="24"/>
  <c r="DJ18" i="24" s="1"/>
  <c r="L19" i="24"/>
  <c r="I19" i="24"/>
  <c r="J19" i="24" s="1"/>
  <c r="AD19" i="24"/>
  <c r="AA19" i="24"/>
  <c r="AB19" i="24" s="1"/>
  <c r="CO19" i="24"/>
  <c r="CP19" i="24" s="1"/>
  <c r="EC18" i="24" l="1"/>
  <c r="DN19" i="24" s="1"/>
  <c r="DK18" i="24"/>
  <c r="CV19" i="24" s="1"/>
  <c r="Q19" i="24"/>
  <c r="AI19" i="24"/>
  <c r="BB19" i="24"/>
  <c r="AY20" i="24"/>
  <c r="AZ20" i="24"/>
  <c r="CQ19" i="24"/>
  <c r="CR19" i="24" s="1"/>
  <c r="CS19" i="24" l="1"/>
  <c r="CD20" i="24" s="1"/>
  <c r="DO19" i="24"/>
  <c r="DP19" i="24" s="1"/>
  <c r="DR19" i="24"/>
  <c r="AJ19" i="24"/>
  <c r="BC19" i="24" s="1"/>
  <c r="BD19" i="24" s="1"/>
  <c r="AG20" i="24"/>
  <c r="AH20" i="24"/>
  <c r="R19" i="24"/>
  <c r="O20" i="24"/>
  <c r="P20" i="24"/>
  <c r="CZ19" i="24"/>
  <c r="CW19" i="24"/>
  <c r="CX19" i="24" s="1"/>
  <c r="AK19" i="24" l="1"/>
  <c r="AL19" i="24" s="1"/>
  <c r="DW19" i="24"/>
  <c r="BE19" i="24"/>
  <c r="BF19" i="24" s="1"/>
  <c r="DE19" i="24"/>
  <c r="S19" i="24"/>
  <c r="T19" i="24" s="1"/>
  <c r="CE20" i="24"/>
  <c r="CF20" i="24" s="1"/>
  <c r="CH20" i="24"/>
  <c r="CM20" i="24" l="1"/>
  <c r="CN20" i="24" s="1"/>
  <c r="CO20" i="24" s="1"/>
  <c r="CP20" i="24" s="1"/>
  <c r="AM19" i="24"/>
  <c r="AN19" i="24" s="1"/>
  <c r="BG19" i="24" s="1"/>
  <c r="AR20" i="24" s="1"/>
  <c r="U19" i="24"/>
  <c r="V19" i="24" s="1"/>
  <c r="DX19" i="24"/>
  <c r="DV20" i="24"/>
  <c r="DU20" i="24"/>
  <c r="DF19" i="24"/>
  <c r="DD20" i="24"/>
  <c r="DC20" i="24"/>
  <c r="CL21" i="24" l="1"/>
  <c r="CK21" i="24"/>
  <c r="DY19" i="24"/>
  <c r="DZ19" i="24" s="1"/>
  <c r="EA19" i="24" s="1"/>
  <c r="EB19" i="24" s="1"/>
  <c r="CQ20" i="24"/>
  <c r="CR20" i="24" s="1"/>
  <c r="AO19" i="24"/>
  <c r="Z20" i="24" s="1"/>
  <c r="W19" i="24"/>
  <c r="H20" i="24" s="1"/>
  <c r="DG19" i="24"/>
  <c r="DH19" i="24" s="1"/>
  <c r="F32" i="14"/>
  <c r="AV20" i="24"/>
  <c r="AS20" i="24"/>
  <c r="AT20" i="24" s="1"/>
  <c r="DI19" i="24" l="1"/>
  <c r="DJ19" i="24" s="1"/>
  <c r="AD20" i="24"/>
  <c r="AA20" i="24"/>
  <c r="AB20" i="24" s="1"/>
  <c r="F31" i="14"/>
  <c r="F30" i="14"/>
  <c r="L20" i="24"/>
  <c r="I20" i="24"/>
  <c r="J20" i="24" s="1"/>
  <c r="CS20" i="24"/>
  <c r="CD21" i="24" s="1"/>
  <c r="BA20" i="24"/>
  <c r="CH21" i="24" l="1"/>
  <c r="CE21" i="24"/>
  <c r="CF21" i="24" s="1"/>
  <c r="AI20" i="24"/>
  <c r="EC19" i="24"/>
  <c r="DN20" i="24" s="1"/>
  <c r="DK19" i="24"/>
  <c r="CV20" i="24" s="1"/>
  <c r="BB20" i="24"/>
  <c r="AZ21" i="24"/>
  <c r="AY21" i="24"/>
  <c r="Q20" i="24"/>
  <c r="CM21" i="24" l="1"/>
  <c r="CL22" i="24" s="1"/>
  <c r="R20" i="24"/>
  <c r="P21" i="24"/>
  <c r="O21" i="24"/>
  <c r="CW20" i="24"/>
  <c r="CX20" i="24" s="1"/>
  <c r="CZ20" i="24"/>
  <c r="DR20" i="24"/>
  <c r="DO20" i="24"/>
  <c r="DP20" i="24" s="1"/>
  <c r="AJ20" i="24"/>
  <c r="BC20" i="24" s="1"/>
  <c r="BD20" i="24" s="1"/>
  <c r="AG21" i="24"/>
  <c r="AH21" i="24"/>
  <c r="DE20" i="24" l="1"/>
  <c r="DD21" i="24" s="1"/>
  <c r="CK22" i="24"/>
  <c r="CN21" i="24"/>
  <c r="CO21" i="24" s="1"/>
  <c r="CP21" i="24" s="1"/>
  <c r="CQ21" i="24" s="1"/>
  <c r="CR21" i="24" s="1"/>
  <c r="AK20" i="24"/>
  <c r="AL20" i="24" s="1"/>
  <c r="AM20" i="24" s="1"/>
  <c r="AN20" i="24" s="1"/>
  <c r="DW20" i="24"/>
  <c r="DU21" i="24" s="1"/>
  <c r="BE20" i="24"/>
  <c r="BF20" i="24" s="1"/>
  <c r="S20" i="24"/>
  <c r="T20" i="24" s="1"/>
  <c r="DF20" i="24" l="1"/>
  <c r="DG20" i="24" s="1"/>
  <c r="DH20" i="24" s="1"/>
  <c r="DI20" i="24" s="1"/>
  <c r="DJ20" i="24" s="1"/>
  <c r="DC21" i="24"/>
  <c r="BG20" i="24"/>
  <c r="AR21" i="24" s="1"/>
  <c r="AV21" i="24" s="1"/>
  <c r="DV21" i="24"/>
  <c r="DX20" i="24"/>
  <c r="CS21" i="24"/>
  <c r="CD22" i="24" s="1"/>
  <c r="U20" i="24"/>
  <c r="V20" i="24" s="1"/>
  <c r="DY20" i="24" l="1"/>
  <c r="DZ20" i="24" s="1"/>
  <c r="EA20" i="24" s="1"/>
  <c r="AS21" i="24"/>
  <c r="AT21" i="24" s="1"/>
  <c r="BA21" i="24" s="1"/>
  <c r="AO20" i="24"/>
  <c r="Z21" i="24" s="1"/>
  <c r="W20" i="24"/>
  <c r="H21" i="24" s="1"/>
  <c r="DK20" i="24"/>
  <c r="CV21" i="24" s="1"/>
  <c r="CE22" i="24"/>
  <c r="CF22" i="24" s="1"/>
  <c r="CH22" i="24"/>
  <c r="EB20" i="24" l="1"/>
  <c r="EC20" i="24" s="1"/>
  <c r="DN21" i="24" s="1"/>
  <c r="DR21" i="24" s="1"/>
  <c r="AA21" i="24"/>
  <c r="AB21" i="24" s="1"/>
  <c r="AD21" i="24"/>
  <c r="CW21" i="24"/>
  <c r="CX21" i="24" s="1"/>
  <c r="CZ21" i="24"/>
  <c r="BB21" i="24"/>
  <c r="AZ22" i="24"/>
  <c r="AY22" i="24"/>
  <c r="CM22" i="24"/>
  <c r="I21" i="24"/>
  <c r="J21" i="24" s="1"/>
  <c r="L21" i="24"/>
  <c r="DO21" i="24" l="1"/>
  <c r="DP21" i="24" s="1"/>
  <c r="DW21" i="24" s="1"/>
  <c r="DV22" i="24" s="1"/>
  <c r="DE21" i="24"/>
  <c r="DF21" i="24" s="1"/>
  <c r="Q21" i="24"/>
  <c r="R21" i="24" s="1"/>
  <c r="S21" i="24" s="1"/>
  <c r="T21" i="24" s="1"/>
  <c r="AI21" i="24"/>
  <c r="AG22" i="24" s="1"/>
  <c r="CN22" i="24"/>
  <c r="CK23" i="24"/>
  <c r="CL23" i="24"/>
  <c r="DD22" i="24" l="1"/>
  <c r="DC22" i="24"/>
  <c r="AH22" i="24"/>
  <c r="AJ21" i="24"/>
  <c r="BC21" i="24" s="1"/>
  <c r="BD21" i="24" s="1"/>
  <c r="BE21" i="24" s="1"/>
  <c r="BF21" i="24" s="1"/>
  <c r="P22" i="24"/>
  <c r="O22" i="24"/>
  <c r="DX21" i="24"/>
  <c r="DY21" i="24" s="1"/>
  <c r="DZ21" i="24" s="1"/>
  <c r="EA21" i="24" s="1"/>
  <c r="EB21" i="24" s="1"/>
  <c r="DU22" i="24"/>
  <c r="U21" i="24"/>
  <c r="V21" i="24" s="1"/>
  <c r="DG21" i="24"/>
  <c r="DH21" i="24" s="1"/>
  <c r="CO22" i="24"/>
  <c r="CP22" i="24" s="1"/>
  <c r="AK21" i="24" l="1"/>
  <c r="AL21" i="24" s="1"/>
  <c r="AM21" i="24" s="1"/>
  <c r="AN21" i="24" s="1"/>
  <c r="W21" i="24"/>
  <c r="H22" i="24" s="1"/>
  <c r="CQ22" i="24"/>
  <c r="CR22" i="24" s="1"/>
  <c r="DI21" i="24"/>
  <c r="DJ21" i="24" s="1"/>
  <c r="EC21" i="24" l="1"/>
  <c r="DN22" i="24" s="1"/>
  <c r="DK21" i="24"/>
  <c r="CV22" i="24" s="1"/>
  <c r="CS22" i="24"/>
  <c r="CD23" i="24" s="1"/>
  <c r="BG21" i="24"/>
  <c r="AR22" i="24" s="1"/>
  <c r="AO21" i="24"/>
  <c r="Z22" i="24" s="1"/>
  <c r="I22" i="24"/>
  <c r="J22" i="24" s="1"/>
  <c r="L22" i="24"/>
  <c r="AV22" i="24" l="1"/>
  <c r="AS22" i="24"/>
  <c r="AT22" i="24" s="1"/>
  <c r="CE23" i="24"/>
  <c r="CF23" i="24" s="1"/>
  <c r="CH23" i="24"/>
  <c r="AA22" i="24"/>
  <c r="AB22" i="24" s="1"/>
  <c r="AD22" i="24"/>
  <c r="CW22" i="24"/>
  <c r="CX22" i="24" s="1"/>
  <c r="CZ22" i="24"/>
  <c r="Q22" i="24"/>
  <c r="DR22" i="24"/>
  <c r="DO22" i="24"/>
  <c r="DP22" i="24" s="1"/>
  <c r="AI22" i="24" l="1"/>
  <c r="AJ22" i="24" s="1"/>
  <c r="BA22" i="24"/>
  <c r="AZ23" i="24" s="1"/>
  <c r="DW22" i="24"/>
  <c r="R22" i="24"/>
  <c r="P23" i="24"/>
  <c r="O23" i="24"/>
  <c r="CM23" i="24"/>
  <c r="DE22" i="24"/>
  <c r="AG23" i="24" l="1"/>
  <c r="AH23" i="24"/>
  <c r="BB22" i="24"/>
  <c r="BC22" i="24" s="1"/>
  <c r="BD22" i="24" s="1"/>
  <c r="BE22" i="24" s="1"/>
  <c r="BF22" i="24" s="1"/>
  <c r="AY23" i="24"/>
  <c r="AK22" i="24"/>
  <c r="AL22" i="24" s="1"/>
  <c r="DF22" i="24"/>
  <c r="DD23" i="24"/>
  <c r="DC23" i="24"/>
  <c r="S22" i="24"/>
  <c r="T22" i="24" s="1"/>
  <c r="CN23" i="24"/>
  <c r="CL24" i="24"/>
  <c r="CK24" i="24"/>
  <c r="DX22" i="24"/>
  <c r="DU23" i="24"/>
  <c r="DV23" i="24"/>
  <c r="DY22" i="24" l="1"/>
  <c r="DZ22" i="24" s="1"/>
  <c r="EA22" i="24" s="1"/>
  <c r="U22" i="24"/>
  <c r="V22" i="24" s="1"/>
  <c r="AM22" i="24"/>
  <c r="AN22" i="24" s="1"/>
  <c r="BG22" i="24" s="1"/>
  <c r="AR23" i="24" s="1"/>
  <c r="CO23" i="24"/>
  <c r="CP23" i="24" s="1"/>
  <c r="DG22" i="24"/>
  <c r="DH22" i="24" s="1"/>
  <c r="EB22" i="24" l="1"/>
  <c r="W22" i="24"/>
  <c r="H23" i="24" s="1"/>
  <c r="AO22" i="24"/>
  <c r="Z23" i="24" s="1"/>
  <c r="AS23" i="24"/>
  <c r="AT23" i="24" s="1"/>
  <c r="AV23" i="24"/>
  <c r="DI22" i="24"/>
  <c r="DJ22" i="24" s="1"/>
  <c r="CQ23" i="24"/>
  <c r="CR23" i="24" s="1"/>
  <c r="BA23" i="24" l="1"/>
  <c r="BB23" i="24" s="1"/>
  <c r="CS23" i="24"/>
  <c r="CD24" i="24" s="1"/>
  <c r="EC22" i="24"/>
  <c r="DN23" i="24" s="1"/>
  <c r="DK22" i="24"/>
  <c r="CV23" i="24" s="1"/>
  <c r="L23" i="24"/>
  <c r="I23" i="24"/>
  <c r="J23" i="24" s="1"/>
  <c r="AD23" i="24"/>
  <c r="AA23" i="24"/>
  <c r="AB23" i="24" s="1"/>
  <c r="AZ24" i="24" l="1"/>
  <c r="AY24" i="24"/>
  <c r="CZ23" i="24"/>
  <c r="CW23" i="24"/>
  <c r="CX23" i="24" s="1"/>
  <c r="AI23" i="24"/>
  <c r="Q23" i="24"/>
  <c r="DO23" i="24"/>
  <c r="DP23" i="24" s="1"/>
  <c r="DR23" i="24"/>
  <c r="CH24" i="24"/>
  <c r="CE24" i="24"/>
  <c r="CF24" i="24" s="1"/>
  <c r="DW23" i="24" l="1"/>
  <c r="DU24" i="24" s="1"/>
  <c r="DE23" i="24"/>
  <c r="DF23" i="24" s="1"/>
  <c r="DG23" i="24" s="1"/>
  <c r="DH23" i="24" s="1"/>
  <c r="R23" i="24"/>
  <c r="S23" i="24" s="1"/>
  <c r="T23" i="24" s="1"/>
  <c r="O24" i="24"/>
  <c r="P24" i="24"/>
  <c r="AJ23" i="24"/>
  <c r="BC23" i="24" s="1"/>
  <c r="BD23" i="24" s="1"/>
  <c r="AH24" i="24"/>
  <c r="AG24" i="24"/>
  <c r="CM24" i="24"/>
  <c r="DX23" i="24" l="1"/>
  <c r="DY23" i="24" s="1"/>
  <c r="DZ23" i="24" s="1"/>
  <c r="DV24" i="24"/>
  <c r="DC24" i="24"/>
  <c r="DD24" i="24"/>
  <c r="AK23" i="24"/>
  <c r="AL23" i="24" s="1"/>
  <c r="AM23" i="24" s="1"/>
  <c r="DI23" i="24"/>
  <c r="DJ23" i="24" s="1"/>
  <c r="U23" i="24"/>
  <c r="V23" i="24" s="1"/>
  <c r="BE23" i="24"/>
  <c r="BF23" i="24" s="1"/>
  <c r="CN24" i="24"/>
  <c r="CO24" i="24" s="1"/>
  <c r="CP24" i="24" s="1"/>
  <c r="CK25" i="24"/>
  <c r="CL25" i="24"/>
  <c r="AN23" i="24" l="1"/>
  <c r="BG23" i="24" s="1"/>
  <c r="AR24" i="24" s="1"/>
  <c r="AV24" i="24" s="1"/>
  <c r="CQ24" i="24"/>
  <c r="CR24" i="24" s="1"/>
  <c r="W23" i="24"/>
  <c r="H24" i="24" s="1"/>
  <c r="DK23" i="24"/>
  <c r="CV24" i="24" s="1"/>
  <c r="EA23" i="24"/>
  <c r="EB23" i="24" s="1"/>
  <c r="EC23" i="24" s="1"/>
  <c r="DN24" i="24" s="1"/>
  <c r="AO23" i="24" l="1"/>
  <c r="Z24" i="24" s="1"/>
  <c r="AA24" i="24" s="1"/>
  <c r="AB24" i="24" s="1"/>
  <c r="AS24" i="24"/>
  <c r="AT24" i="24" s="1"/>
  <c r="BA24" i="24" s="1"/>
  <c r="DO24" i="24"/>
  <c r="DP24" i="24" s="1"/>
  <c r="DR24" i="24"/>
  <c r="CS24" i="24"/>
  <c r="CD25" i="24" s="1"/>
  <c r="L24" i="24"/>
  <c r="I24" i="24"/>
  <c r="J24" i="24" s="1"/>
  <c r="CZ24" i="24"/>
  <c r="CW24" i="24"/>
  <c r="CX24" i="24" s="1"/>
  <c r="DW24" i="24" l="1"/>
  <c r="DX24" i="24" s="1"/>
  <c r="AD24" i="24"/>
  <c r="AI24" i="24" s="1"/>
  <c r="AG25" i="24" s="1"/>
  <c r="Q24" i="24"/>
  <c r="EG30" i="24"/>
  <c r="EM15" i="24" s="1"/>
  <c r="CE25" i="24"/>
  <c r="CF25" i="24" s="1"/>
  <c r="CH25" i="24"/>
  <c r="DE24" i="24"/>
  <c r="BB24" i="24"/>
  <c r="AY25" i="24"/>
  <c r="AZ25" i="24"/>
  <c r="CM25" i="24" l="1"/>
  <c r="CN25" i="24" s="1"/>
  <c r="AJ24" i="24"/>
  <c r="BC24" i="24" s="1"/>
  <c r="BD24" i="24" s="1"/>
  <c r="DV25" i="24"/>
  <c r="DU25" i="24"/>
  <c r="AH25" i="24"/>
  <c r="DF24" i="24"/>
  <c r="DY24" i="24" s="1"/>
  <c r="DZ24" i="24" s="1"/>
  <c r="DC25" i="24"/>
  <c r="DD25" i="24"/>
  <c r="R24" i="24"/>
  <c r="O25" i="24"/>
  <c r="P25" i="24"/>
  <c r="CK26" i="24" l="1"/>
  <c r="CL26" i="24"/>
  <c r="AK24" i="24"/>
  <c r="AL24" i="24" s="1"/>
  <c r="AM24" i="24" s="1"/>
  <c r="BE24" i="24"/>
  <c r="BF24" i="24" s="1"/>
  <c r="CO25" i="24"/>
  <c r="CP25" i="24" s="1"/>
  <c r="DG24" i="24"/>
  <c r="DH24" i="24" s="1"/>
  <c r="EA24" i="24"/>
  <c r="EB24" i="24" s="1"/>
  <c r="S24" i="24"/>
  <c r="T24" i="24" s="1"/>
  <c r="AN24" i="24" l="1"/>
  <c r="BG24" i="24" s="1"/>
  <c r="AR25" i="24" s="1"/>
  <c r="AV25" i="24" s="1"/>
  <c r="U24" i="24"/>
  <c r="V24" i="24" s="1"/>
  <c r="DI24" i="24"/>
  <c r="DJ24" i="24" s="1"/>
  <c r="CQ25" i="24"/>
  <c r="CR25" i="24" s="1"/>
  <c r="AS25" i="24" l="1"/>
  <c r="AT25" i="24" s="1"/>
  <c r="BA25" i="24" s="1"/>
  <c r="BB25" i="24" s="1"/>
  <c r="EC24" i="24"/>
  <c r="DN25" i="24" s="1"/>
  <c r="DK24" i="24"/>
  <c r="CV25" i="24" s="1"/>
  <c r="CS25" i="24"/>
  <c r="CD26" i="24" s="1"/>
  <c r="AO24" i="24"/>
  <c r="Z25" i="24" s="1"/>
  <c r="W24" i="24"/>
  <c r="H25" i="24" s="1"/>
  <c r="AY26" i="24" l="1"/>
  <c r="AZ26" i="24"/>
  <c r="L25" i="24"/>
  <c r="I25" i="24"/>
  <c r="J25" i="24" s="1"/>
  <c r="DO25" i="24"/>
  <c r="DP25" i="24" s="1"/>
  <c r="EI30" i="24"/>
  <c r="EM17" i="24" s="1"/>
  <c r="DR25" i="24"/>
  <c r="CH26" i="24"/>
  <c r="CE26" i="24"/>
  <c r="CF26" i="24" s="1"/>
  <c r="AD25" i="24"/>
  <c r="AA25" i="24"/>
  <c r="AB25" i="24" s="1"/>
  <c r="CZ25" i="24"/>
  <c r="EH30" i="24"/>
  <c r="EM16" i="24" s="1"/>
  <c r="CW25" i="24"/>
  <c r="CX25" i="24" s="1"/>
  <c r="Q25" i="24" l="1"/>
  <c r="R25" i="24" s="1"/>
  <c r="CM26" i="24"/>
  <c r="CN26" i="24" s="1"/>
  <c r="CO26" i="24" s="1"/>
  <c r="CP26" i="24" s="1"/>
  <c r="DE25" i="24"/>
  <c r="DC26" i="24" s="1"/>
  <c r="AI25" i="24"/>
  <c r="DW25" i="24"/>
  <c r="P26" i="24" l="1"/>
  <c r="O26" i="24"/>
  <c r="DD26" i="24"/>
  <c r="DF25" i="24"/>
  <c r="DG25" i="24" s="1"/>
  <c r="DH25" i="24" s="1"/>
  <c r="DI25" i="24" s="1"/>
  <c r="DJ25" i="24" s="1"/>
  <c r="CK27" i="24"/>
  <c r="CL27" i="24"/>
  <c r="CQ26" i="24"/>
  <c r="CR26" i="24" s="1"/>
  <c r="DX25" i="24"/>
  <c r="DU26" i="24"/>
  <c r="DV26" i="24"/>
  <c r="AJ25" i="24"/>
  <c r="BC25" i="24" s="1"/>
  <c r="BD25" i="24" s="1"/>
  <c r="AH26" i="24"/>
  <c r="AG26" i="24"/>
  <c r="S25" i="24"/>
  <c r="T25" i="24" s="1"/>
  <c r="DY25" i="24" l="1"/>
  <c r="DZ25" i="24" s="1"/>
  <c r="EA25" i="24" s="1"/>
  <c r="EB25" i="24" s="1"/>
  <c r="EC25" i="24" s="1"/>
  <c r="DN26" i="24" s="1"/>
  <c r="DK25" i="24"/>
  <c r="CV26" i="24" s="1"/>
  <c r="CS26" i="24"/>
  <c r="CD27" i="24" s="1"/>
  <c r="BE25" i="24"/>
  <c r="BF25" i="24" s="1"/>
  <c r="U25" i="24"/>
  <c r="V25" i="24" s="1"/>
  <c r="AK25" i="24"/>
  <c r="AL25" i="24" s="1"/>
  <c r="DO26" i="24" l="1"/>
  <c r="DP26" i="24" s="1"/>
  <c r="DR26" i="24"/>
  <c r="W25" i="24"/>
  <c r="H26" i="24" s="1"/>
  <c r="CH27" i="24"/>
  <c r="CE27" i="24"/>
  <c r="CF27" i="24" s="1"/>
  <c r="AM25" i="24"/>
  <c r="AN25" i="24" s="1"/>
  <c r="BG25" i="24" s="1"/>
  <c r="AR26" i="24" s="1"/>
  <c r="CW26" i="24"/>
  <c r="CX26" i="24" s="1"/>
  <c r="CZ26" i="24"/>
  <c r="DE26" i="24" l="1"/>
  <c r="DF26" i="24" s="1"/>
  <c r="DG26" i="24" s="1"/>
  <c r="DH26" i="24" s="1"/>
  <c r="DW26" i="24"/>
  <c r="DX26" i="24" s="1"/>
  <c r="AS26" i="24"/>
  <c r="AT26" i="24" s="1"/>
  <c r="AV26" i="24"/>
  <c r="CM27" i="24"/>
  <c r="AO25" i="24"/>
  <c r="Z26" i="24" s="1"/>
  <c r="I26" i="24"/>
  <c r="J26" i="24" s="1"/>
  <c r="L26" i="24"/>
  <c r="DC27" i="24" l="1"/>
  <c r="DD27" i="24"/>
  <c r="BA26" i="24"/>
  <c r="AY27" i="24" s="1"/>
  <c r="Q26" i="24"/>
  <c r="R26" i="24" s="1"/>
  <c r="DU27" i="24"/>
  <c r="DV27" i="24"/>
  <c r="DI26" i="24"/>
  <c r="DJ26" i="24" s="1"/>
  <c r="CN27" i="24"/>
  <c r="CL28" i="24"/>
  <c r="CK28" i="24"/>
  <c r="DY26" i="24"/>
  <c r="DZ26" i="24" s="1"/>
  <c r="AA26" i="24"/>
  <c r="AB26" i="24" s="1"/>
  <c r="AD26" i="24"/>
  <c r="BB26" i="24" l="1"/>
  <c r="AZ27" i="24"/>
  <c r="AI26" i="24"/>
  <c r="AH27" i="24" s="1"/>
  <c r="P27" i="24"/>
  <c r="O27" i="24"/>
  <c r="DK26" i="24"/>
  <c r="CV27" i="24" s="1"/>
  <c r="EA26" i="24"/>
  <c r="EB26" i="24" s="1"/>
  <c r="EC26" i="24" s="1"/>
  <c r="DN27" i="24" s="1"/>
  <c r="S26" i="24"/>
  <c r="T26" i="24" s="1"/>
  <c r="CO27" i="24"/>
  <c r="CP27" i="24" s="1"/>
  <c r="AJ26" i="24" l="1"/>
  <c r="BC26" i="24" s="1"/>
  <c r="BD26" i="24" s="1"/>
  <c r="BE26" i="24" s="1"/>
  <c r="BF26" i="24" s="1"/>
  <c r="AG27" i="24"/>
  <c r="DO27" i="24"/>
  <c r="DP27" i="24" s="1"/>
  <c r="DR27" i="24"/>
  <c r="U26" i="24"/>
  <c r="V26" i="24" s="1"/>
  <c r="CQ27" i="24"/>
  <c r="CR27" i="24" s="1"/>
  <c r="CZ27" i="24"/>
  <c r="CW27" i="24"/>
  <c r="CX27" i="24" s="1"/>
  <c r="AK26" i="24" l="1"/>
  <c r="AL26" i="24" s="1"/>
  <c r="AM26" i="24" s="1"/>
  <c r="AN26" i="24" s="1"/>
  <c r="W26" i="24"/>
  <c r="H27" i="24" s="1"/>
  <c r="CS27" i="24"/>
  <c r="CD28" i="24" s="1"/>
  <c r="DE27" i="24"/>
  <c r="DW27" i="24"/>
  <c r="BG26" i="24" l="1"/>
  <c r="AR27" i="24" s="1"/>
  <c r="AO26" i="24"/>
  <c r="Z27" i="24" s="1"/>
  <c r="L27" i="24"/>
  <c r="I27" i="24"/>
  <c r="J27" i="24" s="1"/>
  <c r="CE28" i="24"/>
  <c r="CF28" i="24" s="1"/>
  <c r="CH28" i="24"/>
  <c r="DX27" i="24"/>
  <c r="DV28" i="24"/>
  <c r="DU28" i="24"/>
  <c r="DF27" i="24"/>
  <c r="DD28" i="24"/>
  <c r="DC28" i="24"/>
  <c r="Q27" i="24" l="1"/>
  <c r="R27" i="24" s="1"/>
  <c r="DY27" i="24"/>
  <c r="DZ27" i="24" s="1"/>
  <c r="EA27" i="24" s="1"/>
  <c r="EB27" i="24" s="1"/>
  <c r="CM28" i="24"/>
  <c r="DG27" i="24"/>
  <c r="DH27" i="24" s="1"/>
  <c r="AD27" i="24"/>
  <c r="AA27" i="24"/>
  <c r="AB27" i="24" s="1"/>
  <c r="AV27" i="24"/>
  <c r="AS27" i="24"/>
  <c r="AT27" i="24" s="1"/>
  <c r="AI27" i="24" l="1"/>
  <c r="AJ27" i="24" s="1"/>
  <c r="AK27" i="24" s="1"/>
  <c r="AL27" i="24" s="1"/>
  <c r="O28" i="24"/>
  <c r="P28" i="24"/>
  <c r="DI27" i="24"/>
  <c r="DJ27" i="24" s="1"/>
  <c r="S27" i="24"/>
  <c r="T27" i="24" s="1"/>
  <c r="CN28" i="24"/>
  <c r="CO28" i="24" s="1"/>
  <c r="CP28" i="24" s="1"/>
  <c r="CK29" i="24"/>
  <c r="CL29" i="24"/>
  <c r="BA27" i="24"/>
  <c r="AH28" i="24" l="1"/>
  <c r="AG28" i="24"/>
  <c r="CQ28" i="24"/>
  <c r="CR28" i="24" s="1"/>
  <c r="AM27" i="24"/>
  <c r="AN27" i="24" s="1"/>
  <c r="EC27" i="24"/>
  <c r="DN28" i="24" s="1"/>
  <c r="DK27" i="24"/>
  <c r="CV28" i="24" s="1"/>
  <c r="BB27" i="24"/>
  <c r="BC27" i="24" s="1"/>
  <c r="BD27" i="24" s="1"/>
  <c r="AY28" i="24"/>
  <c r="AZ28" i="24"/>
  <c r="U27" i="24"/>
  <c r="V27" i="24" s="1"/>
  <c r="AO27" i="24" l="1"/>
  <c r="Z28" i="24" s="1"/>
  <c r="W27" i="24"/>
  <c r="H28" i="24" s="1"/>
  <c r="BE27" i="24"/>
  <c r="BF27" i="24" s="1"/>
  <c r="BG27" i="24" s="1"/>
  <c r="AR28" i="24" s="1"/>
  <c r="CS28" i="24"/>
  <c r="CD29" i="24" s="1"/>
  <c r="DO28" i="24"/>
  <c r="DP28" i="24" s="1"/>
  <c r="DR28" i="24"/>
  <c r="CW28" i="24"/>
  <c r="CX28" i="24" s="1"/>
  <c r="CZ28" i="24"/>
  <c r="DE28" i="24" l="1"/>
  <c r="DF28" i="24" s="1"/>
  <c r="DG28" i="24" s="1"/>
  <c r="DH28" i="24" s="1"/>
  <c r="AS28" i="24"/>
  <c r="AT28" i="24" s="1"/>
  <c r="AV28" i="24"/>
  <c r="CH29" i="24"/>
  <c r="CE29" i="24"/>
  <c r="CF29" i="24" s="1"/>
  <c r="L28" i="24"/>
  <c r="I28" i="24"/>
  <c r="J28" i="24" s="1"/>
  <c r="DW28" i="24"/>
  <c r="AD28" i="24"/>
  <c r="AA28" i="24"/>
  <c r="AB28" i="24" s="1"/>
  <c r="DC29" i="24" l="1"/>
  <c r="DD29" i="24"/>
  <c r="AI28" i="24"/>
  <c r="AJ28" i="24" s="1"/>
  <c r="Q28" i="24"/>
  <c r="P29" i="24" s="1"/>
  <c r="CM29" i="24"/>
  <c r="CN29" i="24" s="1"/>
  <c r="DX28" i="24"/>
  <c r="DY28" i="24" s="1"/>
  <c r="DZ28" i="24" s="1"/>
  <c r="DV29" i="24"/>
  <c r="DU29" i="24"/>
  <c r="DI28" i="24"/>
  <c r="DJ28" i="24" s="1"/>
  <c r="BA28" i="24"/>
  <c r="CL30" i="24" l="1"/>
  <c r="R28" i="24"/>
  <c r="S28" i="24" s="1"/>
  <c r="T28" i="24" s="1"/>
  <c r="AH29" i="24"/>
  <c r="CK30" i="24"/>
  <c r="AG29" i="24"/>
  <c r="O29" i="24"/>
  <c r="DK28" i="24"/>
  <c r="CV29" i="24" s="1"/>
  <c r="EA28" i="24"/>
  <c r="EB28" i="24" s="1"/>
  <c r="EC28" i="24" s="1"/>
  <c r="DN29" i="24" s="1"/>
  <c r="CO29" i="24"/>
  <c r="CP29" i="24" s="1"/>
  <c r="BB28" i="24"/>
  <c r="BC28" i="24" s="1"/>
  <c r="BD28" i="24" s="1"/>
  <c r="AY29" i="24"/>
  <c r="AZ29" i="24"/>
  <c r="AK28" i="24" l="1"/>
  <c r="AL28" i="24" s="1"/>
  <c r="AM28" i="24" s="1"/>
  <c r="AN28" i="24" s="1"/>
  <c r="BE28" i="24"/>
  <c r="BF28" i="24" s="1"/>
  <c r="DO29" i="24"/>
  <c r="DP29" i="24" s="1"/>
  <c r="DR29" i="24"/>
  <c r="CQ29" i="24"/>
  <c r="CR29" i="24" s="1"/>
  <c r="U28" i="24"/>
  <c r="V28" i="24" s="1"/>
  <c r="CW29" i="24"/>
  <c r="CX29" i="24" s="1"/>
  <c r="CZ29" i="24"/>
  <c r="BG28" i="24" l="1"/>
  <c r="AR29" i="24" s="1"/>
  <c r="AV29" i="24" s="1"/>
  <c r="DW29" i="24"/>
  <c r="DV30" i="24" s="1"/>
  <c r="CS29" i="24"/>
  <c r="CD30" i="24" s="1"/>
  <c r="AO28" i="24"/>
  <c r="Z29" i="24" s="1"/>
  <c r="W28" i="24"/>
  <c r="H29" i="24" s="1"/>
  <c r="DE29" i="24"/>
  <c r="AS29" i="24" l="1"/>
  <c r="AT29" i="24" s="1"/>
  <c r="BA29" i="24" s="1"/>
  <c r="DX29" i="24"/>
  <c r="DU30" i="24"/>
  <c r="L29" i="24"/>
  <c r="I29" i="24"/>
  <c r="J29" i="24" s="1"/>
  <c r="CE30" i="24"/>
  <c r="CF30" i="24" s="1"/>
  <c r="CH30" i="24"/>
  <c r="DF29" i="24"/>
  <c r="DC30" i="24"/>
  <c r="DD30" i="24"/>
  <c r="AD29" i="24"/>
  <c r="AA29" i="24"/>
  <c r="AB29" i="24" s="1"/>
  <c r="Q29" i="24" l="1"/>
  <c r="R29" i="24" s="1"/>
  <c r="DY29" i="24"/>
  <c r="DZ29" i="24" s="1"/>
  <c r="EA29" i="24" s="1"/>
  <c r="EB29" i="24" s="1"/>
  <c r="CM30" i="24"/>
  <c r="AI29" i="24"/>
  <c r="BB29" i="24"/>
  <c r="AY30" i="24"/>
  <c r="AZ30" i="24"/>
  <c r="DG29" i="24"/>
  <c r="DH29" i="24" s="1"/>
  <c r="P30" i="24" l="1"/>
  <c r="O30" i="24"/>
  <c r="DI29" i="24"/>
  <c r="DJ29" i="24" s="1"/>
  <c r="CN30" i="24"/>
  <c r="CO30" i="24" s="1"/>
  <c r="CP30" i="24" s="1"/>
  <c r="CK31" i="24"/>
  <c r="CL31" i="24"/>
  <c r="AJ29" i="24"/>
  <c r="BC29" i="24" s="1"/>
  <c r="BD29" i="24" s="1"/>
  <c r="AG30" i="24"/>
  <c r="AH30" i="24"/>
  <c r="S29" i="24"/>
  <c r="T29" i="24" s="1"/>
  <c r="BE29" i="24" l="1"/>
  <c r="BF29" i="24" s="1"/>
  <c r="AK29" i="24"/>
  <c r="AL29" i="24" s="1"/>
  <c r="CQ30" i="24"/>
  <c r="CR30" i="24" s="1"/>
  <c r="U29" i="24"/>
  <c r="V29" i="24" s="1"/>
  <c r="EC29" i="24"/>
  <c r="DN30" i="24" s="1"/>
  <c r="DK29" i="24"/>
  <c r="CV30" i="24" s="1"/>
  <c r="W29" i="24" l="1"/>
  <c r="H30" i="24" s="1"/>
  <c r="CS30" i="24"/>
  <c r="CD31" i="24" s="1"/>
  <c r="AM29" i="24"/>
  <c r="AN29" i="24" s="1"/>
  <c r="BG29" i="24" s="1"/>
  <c r="AR30" i="24" s="1"/>
  <c r="DO30" i="24"/>
  <c r="DP30" i="24" s="1"/>
  <c r="DR30" i="24"/>
  <c r="CW30" i="24"/>
  <c r="CX30" i="24" s="1"/>
  <c r="CZ30" i="24"/>
  <c r="DE30" i="24" l="1"/>
  <c r="DF30" i="24" s="1"/>
  <c r="DG30" i="24" s="1"/>
  <c r="DH30" i="24" s="1"/>
  <c r="I30" i="24"/>
  <c r="J30" i="24" s="1"/>
  <c r="L30" i="24"/>
  <c r="BK30" i="24"/>
  <c r="BQ15" i="24" s="1"/>
  <c r="CE31" i="24"/>
  <c r="CF31" i="24" s="1"/>
  <c r="CH31" i="24"/>
  <c r="AV30" i="24"/>
  <c r="AS30" i="24"/>
  <c r="AT30" i="24" s="1"/>
  <c r="BM30" i="24"/>
  <c r="BQ17" i="24" s="1"/>
  <c r="DW30" i="24"/>
  <c r="AO29" i="24"/>
  <c r="Z30" i="24" s="1"/>
  <c r="Q30" i="24" l="1"/>
  <c r="R30" i="24" s="1"/>
  <c r="DC31" i="24"/>
  <c r="DD31" i="24"/>
  <c r="DI30" i="24"/>
  <c r="DJ30" i="24" s="1"/>
  <c r="AA30" i="24"/>
  <c r="AB30" i="24" s="1"/>
  <c r="AD30" i="24"/>
  <c r="BL30" i="24"/>
  <c r="BQ16" i="24" s="1"/>
  <c r="DX30" i="24"/>
  <c r="DY30" i="24" s="1"/>
  <c r="DZ30" i="24" s="1"/>
  <c r="DU31" i="24"/>
  <c r="DV31" i="24"/>
  <c r="BA30" i="24"/>
  <c r="CM31" i="24"/>
  <c r="AI30" i="24" l="1"/>
  <c r="AH31" i="24" s="1"/>
  <c r="O31" i="24"/>
  <c r="P31" i="24"/>
  <c r="EA30" i="24"/>
  <c r="EB30" i="24" s="1"/>
  <c r="EC30" i="24" s="1"/>
  <c r="DN31" i="24" s="1"/>
  <c r="DK30" i="24"/>
  <c r="CV31" i="24" s="1"/>
  <c r="CN31" i="24"/>
  <c r="CL32" i="24"/>
  <c r="CK32" i="24"/>
  <c r="S30" i="24"/>
  <c r="T30" i="24" s="1"/>
  <c r="BB30" i="24"/>
  <c r="AZ31" i="24"/>
  <c r="AY31" i="24"/>
  <c r="AJ30" i="24" l="1"/>
  <c r="AK30" i="24" s="1"/>
  <c r="AL30" i="24" s="1"/>
  <c r="AM30" i="24" s="1"/>
  <c r="AN30" i="24" s="1"/>
  <c r="AG31" i="24"/>
  <c r="DR31" i="24"/>
  <c r="DO31" i="24"/>
  <c r="DP31" i="24" s="1"/>
  <c r="U30" i="24"/>
  <c r="V30" i="24" s="1"/>
  <c r="CZ31" i="24"/>
  <c r="CW31" i="24"/>
  <c r="CX31" i="24" s="1"/>
  <c r="CO31" i="24"/>
  <c r="CP31" i="24" s="1"/>
  <c r="BC30" i="24" l="1"/>
  <c r="BD30" i="24" s="1"/>
  <c r="DW31" i="24"/>
  <c r="DX31" i="24" s="1"/>
  <c r="W30" i="24"/>
  <c r="H31" i="24" s="1"/>
  <c r="AO30" i="24"/>
  <c r="Z31" i="24" s="1"/>
  <c r="CQ31" i="24"/>
  <c r="CR31" i="24" s="1"/>
  <c r="DE31" i="24"/>
  <c r="BE30" i="24" l="1"/>
  <c r="BF30" i="24" s="1"/>
  <c r="BG30" i="24" s="1"/>
  <c r="AR31" i="24" s="1"/>
  <c r="AV31" i="24" s="1"/>
  <c r="DV32" i="24"/>
  <c r="DU32" i="24"/>
  <c r="CS31" i="24"/>
  <c r="CD32" i="24" s="1"/>
  <c r="DF31" i="24"/>
  <c r="DY31" i="24" s="1"/>
  <c r="DZ31" i="24" s="1"/>
  <c r="DD32" i="24"/>
  <c r="DC32" i="24"/>
  <c r="AD31" i="24"/>
  <c r="AA31" i="24"/>
  <c r="AB31" i="24" s="1"/>
  <c r="I31" i="24"/>
  <c r="J31" i="24" s="1"/>
  <c r="L31" i="24"/>
  <c r="AS31" i="24" l="1"/>
  <c r="AT31" i="24" s="1"/>
  <c r="BA31" i="24" s="1"/>
  <c r="BB31" i="24" s="1"/>
  <c r="Q31" i="24"/>
  <c r="R31" i="24" s="1"/>
  <c r="S31" i="24" s="1"/>
  <c r="T31" i="24" s="1"/>
  <c r="AI31" i="24"/>
  <c r="AJ31" i="24" s="1"/>
  <c r="DG31" i="24"/>
  <c r="DH31" i="24" s="1"/>
  <c r="EA31" i="24"/>
  <c r="EB31" i="24" s="1"/>
  <c r="CH32" i="24"/>
  <c r="CE32" i="24"/>
  <c r="CF32" i="24" s="1"/>
  <c r="AY32" i="24" l="1"/>
  <c r="AZ32" i="24"/>
  <c r="O32" i="24"/>
  <c r="P32" i="24"/>
  <c r="AG32" i="24"/>
  <c r="AH32" i="24"/>
  <c r="U31" i="24"/>
  <c r="V31" i="24" s="1"/>
  <c r="BC31" i="24"/>
  <c r="BD31" i="24" s="1"/>
  <c r="AK31" i="24"/>
  <c r="AL31" i="24" s="1"/>
  <c r="DI31" i="24"/>
  <c r="DJ31" i="24" s="1"/>
  <c r="CM32" i="24"/>
  <c r="EC31" i="24" l="1"/>
  <c r="DN32" i="24" s="1"/>
  <c r="DK31" i="24"/>
  <c r="CV32" i="24" s="1"/>
  <c r="CN32" i="24"/>
  <c r="CO32" i="24" s="1"/>
  <c r="CP32" i="24" s="1"/>
  <c r="CL33" i="24"/>
  <c r="CK33" i="24"/>
  <c r="AM31" i="24"/>
  <c r="AN31" i="24" s="1"/>
  <c r="BE31" i="24"/>
  <c r="BF31" i="24" s="1"/>
  <c r="W31" i="24"/>
  <c r="H32" i="24" s="1"/>
  <c r="BG31" i="24" l="1"/>
  <c r="AR32" i="24" s="1"/>
  <c r="AO31" i="24"/>
  <c r="Z32" i="24" s="1"/>
  <c r="CQ32" i="24"/>
  <c r="CR32" i="24" s="1"/>
  <c r="I32" i="24"/>
  <c r="J32" i="24" s="1"/>
  <c r="G30" i="14"/>
  <c r="L32" i="24"/>
  <c r="DO32" i="24"/>
  <c r="DP32" i="24" s="1"/>
  <c r="DR32" i="24"/>
  <c r="CW32" i="24"/>
  <c r="CX32" i="24" s="1"/>
  <c r="CZ32" i="24"/>
  <c r="Q32" i="24" l="1"/>
  <c r="R32" i="24" s="1"/>
  <c r="DW32" i="24"/>
  <c r="DX32" i="24" s="1"/>
  <c r="CS32" i="24"/>
  <c r="CD33" i="24" s="1"/>
  <c r="AV32" i="24"/>
  <c r="AS32" i="24"/>
  <c r="AT32" i="24" s="1"/>
  <c r="G32" i="14"/>
  <c r="DE32" i="24"/>
  <c r="AD32" i="24"/>
  <c r="AA32" i="24"/>
  <c r="AB32" i="24" s="1"/>
  <c r="G31" i="14"/>
  <c r="P33" i="24" l="1"/>
  <c r="O33" i="24"/>
  <c r="DV33" i="24"/>
  <c r="DU33" i="24"/>
  <c r="AI32" i="24"/>
  <c r="S32" i="24"/>
  <c r="T32" i="24" s="1"/>
  <c r="DF32" i="24"/>
  <c r="DY32" i="24" s="1"/>
  <c r="DZ32" i="24" s="1"/>
  <c r="DD33" i="24"/>
  <c r="DC33" i="24"/>
  <c r="BA32" i="24"/>
  <c r="CH33" i="24"/>
  <c r="CE33" i="24"/>
  <c r="CF33" i="24" s="1"/>
  <c r="AJ32" i="24" l="1"/>
  <c r="AH33" i="24"/>
  <c r="AG33" i="24"/>
  <c r="DG32" i="24"/>
  <c r="DH32" i="24" s="1"/>
  <c r="EA32" i="24"/>
  <c r="EB32" i="24" s="1"/>
  <c r="CM33" i="24"/>
  <c r="BB32" i="24"/>
  <c r="AY33" i="24"/>
  <c r="AZ33" i="24"/>
  <c r="U32" i="24"/>
  <c r="V32" i="24" s="1"/>
  <c r="BC32" i="24" l="1"/>
  <c r="BD32" i="24" s="1"/>
  <c r="BE32" i="24" s="1"/>
  <c r="BF32" i="24" s="1"/>
  <c r="W32" i="24"/>
  <c r="H33" i="24" s="1"/>
  <c r="AK32" i="24"/>
  <c r="AL32" i="24" s="1"/>
  <c r="CN33" i="24"/>
  <c r="CO33" i="24" s="1"/>
  <c r="CP33" i="24" s="1"/>
  <c r="CL34" i="24"/>
  <c r="CK34" i="24"/>
  <c r="DI32" i="24"/>
  <c r="DJ32" i="24" s="1"/>
  <c r="EC32" i="24" l="1"/>
  <c r="DN33" i="24" s="1"/>
  <c r="DK32" i="24"/>
  <c r="CV33" i="24" s="1"/>
  <c r="CQ33" i="24"/>
  <c r="CR33" i="24" s="1"/>
  <c r="L33" i="24"/>
  <c r="I33" i="24"/>
  <c r="J33" i="24" s="1"/>
  <c r="AM32" i="24"/>
  <c r="AN32" i="24" s="1"/>
  <c r="CS33" i="24" l="1"/>
  <c r="CD34" i="24" s="1"/>
  <c r="Q33" i="24"/>
  <c r="CW33" i="24"/>
  <c r="CX33" i="24" s="1"/>
  <c r="CZ33" i="24"/>
  <c r="BG32" i="24"/>
  <c r="AR33" i="24" s="1"/>
  <c r="AO32" i="24"/>
  <c r="Z33" i="24" s="1"/>
  <c r="DR33" i="24"/>
  <c r="DO33" i="24"/>
  <c r="DP33" i="24" s="1"/>
  <c r="DE33" i="24" l="1"/>
  <c r="DD34" i="24" s="1"/>
  <c r="DW33" i="24"/>
  <c r="DX33" i="24" s="1"/>
  <c r="AV33" i="24"/>
  <c r="AS33" i="24"/>
  <c r="AT33" i="24" s="1"/>
  <c r="AA33" i="24"/>
  <c r="AB33" i="24" s="1"/>
  <c r="AD33" i="24"/>
  <c r="R33" i="24"/>
  <c r="P34" i="24"/>
  <c r="O34" i="24"/>
  <c r="CH34" i="24"/>
  <c r="CE34" i="24"/>
  <c r="CF34" i="24" s="1"/>
  <c r="DF33" i="24" l="1"/>
  <c r="DG33" i="24" s="1"/>
  <c r="DH33" i="24" s="1"/>
  <c r="DI33" i="24" s="1"/>
  <c r="DJ33" i="24" s="1"/>
  <c r="DC34" i="24"/>
  <c r="DV34" i="24"/>
  <c r="DU34" i="24"/>
  <c r="S33" i="24"/>
  <c r="T33" i="24" s="1"/>
  <c r="CM34" i="24"/>
  <c r="AI33" i="24"/>
  <c r="BA33" i="24"/>
  <c r="DY33" i="24" l="1"/>
  <c r="DZ33" i="24" s="1"/>
  <c r="EA33" i="24" s="1"/>
  <c r="EB33" i="24" s="1"/>
  <c r="EC33" i="24" s="1"/>
  <c r="DN34" i="24" s="1"/>
  <c r="DK33" i="24"/>
  <c r="CV34" i="24" s="1"/>
  <c r="BB33" i="24"/>
  <c r="AZ34" i="24"/>
  <c r="AY34" i="24"/>
  <c r="AJ33" i="24"/>
  <c r="AH34" i="24"/>
  <c r="AG34" i="24"/>
  <c r="CN34" i="24"/>
  <c r="CO34" i="24" s="1"/>
  <c r="CP34" i="24" s="1"/>
  <c r="CK35" i="24"/>
  <c r="CL35" i="24"/>
  <c r="U33" i="24"/>
  <c r="V33" i="24" s="1"/>
  <c r="BC33" i="24" l="1"/>
  <c r="BD33" i="24" s="1"/>
  <c r="W33" i="24"/>
  <c r="H34" i="24" s="1"/>
  <c r="DR34" i="24"/>
  <c r="DO34" i="24"/>
  <c r="DP34" i="24" s="1"/>
  <c r="AK33" i="24"/>
  <c r="AL33" i="24" s="1"/>
  <c r="CQ34" i="24"/>
  <c r="CR34" i="24" s="1"/>
  <c r="CW34" i="24"/>
  <c r="CX34" i="24" s="1"/>
  <c r="CZ34" i="24"/>
  <c r="BE33" i="24" l="1"/>
  <c r="BF33" i="24" s="1"/>
  <c r="DW34" i="24"/>
  <c r="DX34" i="24" s="1"/>
  <c r="DE34" i="24"/>
  <c r="DF34" i="24" s="1"/>
  <c r="DG34" i="24" s="1"/>
  <c r="DH34" i="24" s="1"/>
  <c r="CS34" i="24"/>
  <c r="CD35" i="24" s="1"/>
  <c r="AM33" i="24"/>
  <c r="AN33" i="24" s="1"/>
  <c r="L34" i="24"/>
  <c r="I34" i="24"/>
  <c r="J34" i="24" s="1"/>
  <c r="DU35" i="24" l="1"/>
  <c r="DV35" i="24"/>
  <c r="DC35" i="24"/>
  <c r="DD35" i="24"/>
  <c r="Q34" i="24"/>
  <c r="R34" i="24" s="1"/>
  <c r="DI34" i="24"/>
  <c r="DJ34" i="24" s="1"/>
  <c r="CE35" i="24"/>
  <c r="CF35" i="24" s="1"/>
  <c r="CH35" i="24"/>
  <c r="BG33" i="24"/>
  <c r="AR34" i="24" s="1"/>
  <c r="AO33" i="24"/>
  <c r="Z34" i="24" s="1"/>
  <c r="DY34" i="24"/>
  <c r="DZ34" i="24" s="1"/>
  <c r="O35" i="24" l="1"/>
  <c r="P35" i="24"/>
  <c r="S34" i="24"/>
  <c r="T34" i="24" s="1"/>
  <c r="U34" i="24" s="1"/>
  <c r="V34" i="24" s="1"/>
  <c r="DK34" i="24"/>
  <c r="CV35" i="24" s="1"/>
  <c r="AD34" i="24"/>
  <c r="AA34" i="24"/>
  <c r="AB34" i="24" s="1"/>
  <c r="AV34" i="24"/>
  <c r="AS34" i="24"/>
  <c r="AT34" i="24" s="1"/>
  <c r="CM35" i="24"/>
  <c r="EA34" i="24"/>
  <c r="EB34" i="24" s="1"/>
  <c r="EC34" i="24" s="1"/>
  <c r="DN35" i="24" s="1"/>
  <c r="W34" i="24" l="1"/>
  <c r="H35" i="24" s="1"/>
  <c r="DO35" i="24"/>
  <c r="DP35" i="24" s="1"/>
  <c r="DR35" i="24"/>
  <c r="BA34" i="24"/>
  <c r="CN35" i="24"/>
  <c r="CL36" i="24"/>
  <c r="CK36" i="24"/>
  <c r="AI34" i="24"/>
  <c r="CZ35" i="24"/>
  <c r="CW35" i="24"/>
  <c r="CX35" i="24" s="1"/>
  <c r="DW35" i="24" l="1"/>
  <c r="DX35" i="24" s="1"/>
  <c r="DE35" i="24"/>
  <c r="BB34" i="24"/>
  <c r="AY35" i="24"/>
  <c r="AZ35" i="24"/>
  <c r="CO35" i="24"/>
  <c r="CP35" i="24" s="1"/>
  <c r="AJ34" i="24"/>
  <c r="AH35" i="24"/>
  <c r="AG35" i="24"/>
  <c r="L35" i="24"/>
  <c r="I35" i="24"/>
  <c r="J35" i="24" s="1"/>
  <c r="DV36" i="24" l="1"/>
  <c r="DU36" i="24"/>
  <c r="Q35" i="24"/>
  <c r="O36" i="24" s="1"/>
  <c r="BC34" i="24"/>
  <c r="BD34" i="24" s="1"/>
  <c r="BE34" i="24" s="1"/>
  <c r="BF34" i="24" s="1"/>
  <c r="DF35" i="24"/>
  <c r="DY35" i="24" s="1"/>
  <c r="DZ35" i="24" s="1"/>
  <c r="DD36" i="24"/>
  <c r="DC36" i="24"/>
  <c r="CQ35" i="24"/>
  <c r="CR35" i="24" s="1"/>
  <c r="AK34" i="24"/>
  <c r="AL34" i="24" s="1"/>
  <c r="P36" i="24" l="1"/>
  <c r="R35" i="24"/>
  <c r="S35" i="24" s="1"/>
  <c r="T35" i="24" s="1"/>
  <c r="U35" i="24" s="1"/>
  <c r="V35" i="24" s="1"/>
  <c r="CS35" i="24"/>
  <c r="CD36" i="24" s="1"/>
  <c r="EA35" i="24"/>
  <c r="EB35" i="24" s="1"/>
  <c r="AM34" i="24"/>
  <c r="AN34" i="24" s="1"/>
  <c r="DG35" i="24"/>
  <c r="DH35" i="24" s="1"/>
  <c r="BG34" i="24" l="1"/>
  <c r="AR35" i="24" s="1"/>
  <c r="AO34" i="24"/>
  <c r="Z35" i="24" s="1"/>
  <c r="W35" i="24"/>
  <c r="H36" i="24" s="1"/>
  <c r="CH36" i="24"/>
  <c r="CE36" i="24"/>
  <c r="CF36" i="24" s="1"/>
  <c r="DI35" i="24"/>
  <c r="DJ35" i="24" s="1"/>
  <c r="EC35" i="24" l="1"/>
  <c r="DN36" i="24" s="1"/>
  <c r="DK35" i="24"/>
  <c r="CV36" i="24" s="1"/>
  <c r="CM36" i="24"/>
  <c r="I36" i="24"/>
  <c r="J36" i="24" s="1"/>
  <c r="L36" i="24"/>
  <c r="AV35" i="24"/>
  <c r="AS35" i="24"/>
  <c r="AT35" i="24" s="1"/>
  <c r="AD35" i="24"/>
  <c r="AA35" i="24"/>
  <c r="AB35" i="24" s="1"/>
  <c r="Q36" i="24" l="1"/>
  <c r="R36" i="24" s="1"/>
  <c r="S36" i="24" s="1"/>
  <c r="T36" i="24" s="1"/>
  <c r="BA35" i="24"/>
  <c r="CN36" i="24"/>
  <c r="CO36" i="24" s="1"/>
  <c r="CP36" i="24" s="1"/>
  <c r="CL37" i="24"/>
  <c r="CK37" i="24"/>
  <c r="DR36" i="24"/>
  <c r="DO36" i="24"/>
  <c r="DP36" i="24" s="1"/>
  <c r="AI35" i="24"/>
  <c r="CZ36" i="24"/>
  <c r="CW36" i="24"/>
  <c r="CX36" i="24" s="1"/>
  <c r="O37" i="24" l="1"/>
  <c r="P37" i="24"/>
  <c r="DW36" i="24"/>
  <c r="DV37" i="24" s="1"/>
  <c r="CQ36" i="24"/>
  <c r="CR36" i="24" s="1"/>
  <c r="U36" i="24"/>
  <c r="V36" i="24" s="1"/>
  <c r="DE36" i="24"/>
  <c r="AJ35" i="24"/>
  <c r="AH36" i="24"/>
  <c r="AG36" i="24"/>
  <c r="BB35" i="24"/>
  <c r="AY36" i="24"/>
  <c r="AZ36" i="24"/>
  <c r="DU37" i="24" l="1"/>
  <c r="DX36" i="24"/>
  <c r="BC35" i="24"/>
  <c r="BD35" i="24" s="1"/>
  <c r="BE35" i="24" s="1"/>
  <c r="CS36" i="24"/>
  <c r="CD37" i="24" s="1"/>
  <c r="DF36" i="24"/>
  <c r="DC37" i="24"/>
  <c r="DD37" i="24"/>
  <c r="W36" i="24"/>
  <c r="H37" i="24" s="1"/>
  <c r="AK35" i="24"/>
  <c r="AL35" i="24" s="1"/>
  <c r="DY36" i="24" l="1"/>
  <c r="DZ36" i="24" s="1"/>
  <c r="EA36" i="24" s="1"/>
  <c r="EB36" i="24" s="1"/>
  <c r="BF35" i="24"/>
  <c r="AM35" i="24"/>
  <c r="AN35" i="24" s="1"/>
  <c r="L37" i="24"/>
  <c r="I37" i="24"/>
  <c r="J37" i="24" s="1"/>
  <c r="DG36" i="24"/>
  <c r="DH36" i="24" s="1"/>
  <c r="CH37" i="24"/>
  <c r="CE37" i="24"/>
  <c r="CF37" i="24" s="1"/>
  <c r="EG42" i="24"/>
  <c r="BG35" i="24" l="1"/>
  <c r="AR36" i="24" s="1"/>
  <c r="AO35" i="24"/>
  <c r="Z36" i="24" s="1"/>
  <c r="CM37" i="24"/>
  <c r="Q37" i="24"/>
  <c r="DI36" i="24"/>
  <c r="DJ36" i="24" s="1"/>
  <c r="EC36" i="24" l="1"/>
  <c r="DN37" i="24" s="1"/>
  <c r="DK36" i="24"/>
  <c r="CV37" i="24" s="1"/>
  <c r="R37" i="24"/>
  <c r="O38" i="24"/>
  <c r="P38" i="24"/>
  <c r="CN37" i="24"/>
  <c r="CO37" i="24" s="1"/>
  <c r="CP37" i="24" s="1"/>
  <c r="CK38" i="24"/>
  <c r="CL38" i="24"/>
  <c r="AA36" i="24"/>
  <c r="AB36" i="24" s="1"/>
  <c r="AD36" i="24"/>
  <c r="AS36" i="24"/>
  <c r="AT36" i="24" s="1"/>
  <c r="AV36" i="24"/>
  <c r="AI36" i="24" l="1"/>
  <c r="AJ36" i="24" s="1"/>
  <c r="AK36" i="24" s="1"/>
  <c r="AL36" i="24" s="1"/>
  <c r="BA36" i="24"/>
  <c r="BB36" i="24" s="1"/>
  <c r="CQ37" i="24"/>
  <c r="CR37" i="24" s="1"/>
  <c r="DR37" i="24"/>
  <c r="EI42" i="24"/>
  <c r="DO37" i="24"/>
  <c r="DP37" i="24" s="1"/>
  <c r="S37" i="24"/>
  <c r="T37" i="24" s="1"/>
  <c r="EH42" i="24"/>
  <c r="CZ37" i="24"/>
  <c r="CW37" i="24"/>
  <c r="CX37" i="24" s="1"/>
  <c r="AG37" i="24" l="1"/>
  <c r="AH37" i="24"/>
  <c r="AY37" i="24"/>
  <c r="AZ37" i="24"/>
  <c r="CS37" i="24"/>
  <c r="CD38" i="24" s="1"/>
  <c r="DE37" i="24"/>
  <c r="AM36" i="24"/>
  <c r="AN36" i="24" s="1"/>
  <c r="BC36" i="24"/>
  <c r="BD36" i="24" s="1"/>
  <c r="U37" i="24"/>
  <c r="V37" i="24" s="1"/>
  <c r="DW37" i="24"/>
  <c r="AO36" i="24" l="1"/>
  <c r="Z37" i="24" s="1"/>
  <c r="DF37" i="24"/>
  <c r="DD38" i="24"/>
  <c r="DC38" i="24"/>
  <c r="W37" i="24"/>
  <c r="H38" i="24" s="1"/>
  <c r="CE38" i="24"/>
  <c r="CF38" i="24" s="1"/>
  <c r="CH38" i="24"/>
  <c r="DX37" i="24"/>
  <c r="DU38" i="24"/>
  <c r="DV38" i="24"/>
  <c r="BE36" i="24"/>
  <c r="BF36" i="24" s="1"/>
  <c r="BG36" i="24" s="1"/>
  <c r="AR37" i="24" s="1"/>
  <c r="DY37" i="24" l="1"/>
  <c r="DZ37" i="24" s="1"/>
  <c r="EA37" i="24" s="1"/>
  <c r="AV37" i="24"/>
  <c r="AS37" i="24"/>
  <c r="AT37" i="24" s="1"/>
  <c r="L38" i="24"/>
  <c r="I38" i="24"/>
  <c r="J38" i="24" s="1"/>
  <c r="DG37" i="24"/>
  <c r="DH37" i="24" s="1"/>
  <c r="CM38" i="24"/>
  <c r="AA37" i="24"/>
  <c r="AB37" i="24" s="1"/>
  <c r="AD37" i="24"/>
  <c r="EB37" i="24" l="1"/>
  <c r="BA37" i="24"/>
  <c r="AY38" i="24" s="1"/>
  <c r="AI37" i="24"/>
  <c r="Q38" i="24"/>
  <c r="CN38" i="24"/>
  <c r="CL39" i="24"/>
  <c r="CK39" i="24"/>
  <c r="DI37" i="24"/>
  <c r="DJ37" i="24" s="1"/>
  <c r="BB37" i="24" l="1"/>
  <c r="AZ38" i="24"/>
  <c r="AJ37" i="24"/>
  <c r="AG38" i="24"/>
  <c r="AH38" i="24"/>
  <c r="CO38" i="24"/>
  <c r="CP38" i="24" s="1"/>
  <c r="EC37" i="24"/>
  <c r="DN38" i="24" s="1"/>
  <c r="DK37" i="24"/>
  <c r="CV38" i="24" s="1"/>
  <c r="R38" i="24"/>
  <c r="S38" i="24" s="1"/>
  <c r="T38" i="24" s="1"/>
  <c r="O39" i="24"/>
  <c r="P39" i="24"/>
  <c r="BC37" i="24" l="1"/>
  <c r="BD37" i="24" s="1"/>
  <c r="BE37" i="24" s="1"/>
  <c r="BF37" i="24" s="1"/>
  <c r="U38" i="24"/>
  <c r="V38" i="24" s="1"/>
  <c r="AK37" i="24"/>
  <c r="AL37" i="24" s="1"/>
  <c r="CZ38" i="24"/>
  <c r="CW38" i="24"/>
  <c r="CX38" i="24" s="1"/>
  <c r="DR38" i="24"/>
  <c r="DO38" i="24"/>
  <c r="DP38" i="24" s="1"/>
  <c r="CQ38" i="24"/>
  <c r="CR38" i="24" s="1"/>
  <c r="DW38" i="24" l="1"/>
  <c r="AM37" i="24"/>
  <c r="AN37" i="24" s="1"/>
  <c r="CS38" i="24"/>
  <c r="CD39" i="24" s="1"/>
  <c r="W38" i="24"/>
  <c r="H39" i="24" s="1"/>
  <c r="DE38" i="24"/>
  <c r="DX38" i="24" l="1"/>
  <c r="DV39" i="24"/>
  <c r="DU39" i="24"/>
  <c r="I39" i="24"/>
  <c r="J39" i="24" s="1"/>
  <c r="L39" i="24"/>
  <c r="CH39" i="24"/>
  <c r="CE39" i="24"/>
  <c r="CF39" i="24" s="1"/>
  <c r="DF38" i="24"/>
  <c r="DD39" i="24"/>
  <c r="DC39" i="24"/>
  <c r="BG37" i="24"/>
  <c r="AR38" i="24" s="1"/>
  <c r="AO37" i="24"/>
  <c r="Z38" i="24" s="1"/>
  <c r="DY38" i="24" l="1"/>
  <c r="DZ38" i="24" s="1"/>
  <c r="EA38" i="24" s="1"/>
  <c r="EB38" i="24" s="1"/>
  <c r="Q39" i="24"/>
  <c r="R39" i="24" s="1"/>
  <c r="S39" i="24" s="1"/>
  <c r="T39" i="24" s="1"/>
  <c r="AD38" i="24"/>
  <c r="AA38" i="24"/>
  <c r="AB38" i="24" s="1"/>
  <c r="AV38" i="24"/>
  <c r="AS38" i="24"/>
  <c r="AT38" i="24" s="1"/>
  <c r="DG38" i="24"/>
  <c r="DH38" i="24" s="1"/>
  <c r="CM39" i="24"/>
  <c r="P40" i="24" l="1"/>
  <c r="O40" i="24"/>
  <c r="AI38" i="24"/>
  <c r="AJ38" i="24" s="1"/>
  <c r="U39" i="24"/>
  <c r="V39" i="24" s="1"/>
  <c r="BA38" i="24"/>
  <c r="CN39" i="24"/>
  <c r="CO39" i="24" s="1"/>
  <c r="CP39" i="24" s="1"/>
  <c r="CL40" i="24"/>
  <c r="CK40" i="24"/>
  <c r="DI38" i="24"/>
  <c r="DJ38" i="24" s="1"/>
  <c r="AK38" i="24" l="1"/>
  <c r="AL38" i="24" s="1"/>
  <c r="AM38" i="24" s="1"/>
  <c r="AN38" i="24" s="1"/>
  <c r="AH39" i="24"/>
  <c r="AG39" i="24"/>
  <c r="CQ39" i="24"/>
  <c r="CR39" i="24" s="1"/>
  <c r="EC38" i="24"/>
  <c r="DN39" i="24" s="1"/>
  <c r="DK38" i="24"/>
  <c r="CV39" i="24" s="1"/>
  <c r="W39" i="24"/>
  <c r="H40" i="24" s="1"/>
  <c r="BB38" i="24"/>
  <c r="BC38" i="24" s="1"/>
  <c r="BD38" i="24" s="1"/>
  <c r="AZ39" i="24"/>
  <c r="AY39" i="24"/>
  <c r="AO38" i="24" l="1"/>
  <c r="Z39" i="24" s="1"/>
  <c r="BE38" i="24"/>
  <c r="BF38" i="24" s="1"/>
  <c r="BG38" i="24" s="1"/>
  <c r="AR39" i="24" s="1"/>
  <c r="CS39" i="24"/>
  <c r="CD40" i="24" s="1"/>
  <c r="I40" i="24"/>
  <c r="J40" i="24" s="1"/>
  <c r="L40" i="24"/>
  <c r="CW39" i="24"/>
  <c r="CX39" i="24" s="1"/>
  <c r="CZ39" i="24"/>
  <c r="DO39" i="24"/>
  <c r="DP39" i="24" s="1"/>
  <c r="DR39" i="24"/>
  <c r="DW39" i="24" l="1"/>
  <c r="DX39" i="24" s="1"/>
  <c r="Q40" i="24"/>
  <c r="P41" i="24" s="1"/>
  <c r="AS39" i="24"/>
  <c r="AT39" i="24" s="1"/>
  <c r="AV39" i="24"/>
  <c r="CE40" i="24"/>
  <c r="CF40" i="24" s="1"/>
  <c r="CH40" i="24"/>
  <c r="AD39" i="24"/>
  <c r="AA39" i="24"/>
  <c r="AB39" i="24" s="1"/>
  <c r="DE39" i="24"/>
  <c r="DU40" i="24" l="1"/>
  <c r="DV40" i="24"/>
  <c r="CM40" i="24"/>
  <c r="CN40" i="24" s="1"/>
  <c r="CO40" i="24" s="1"/>
  <c r="CP40" i="24" s="1"/>
  <c r="R40" i="24"/>
  <c r="S40" i="24" s="1"/>
  <c r="T40" i="24" s="1"/>
  <c r="U40" i="24" s="1"/>
  <c r="V40" i="24" s="1"/>
  <c r="O41" i="24"/>
  <c r="AI39" i="24"/>
  <c r="DF39" i="24"/>
  <c r="DY39" i="24" s="1"/>
  <c r="DZ39" i="24" s="1"/>
  <c r="DC40" i="24"/>
  <c r="DD40" i="24"/>
  <c r="BA39" i="24"/>
  <c r="CL41" i="24" l="1"/>
  <c r="CK41" i="24"/>
  <c r="DG39" i="24"/>
  <c r="DH39" i="24" s="1"/>
  <c r="DI39" i="24" s="1"/>
  <c r="CQ40" i="24"/>
  <c r="CR40" i="24" s="1"/>
  <c r="AJ39" i="24"/>
  <c r="AH40" i="24"/>
  <c r="AG40" i="24"/>
  <c r="W40" i="24"/>
  <c r="H41" i="24" s="1"/>
  <c r="EA39" i="24"/>
  <c r="EB39" i="24" s="1"/>
  <c r="BB39" i="24"/>
  <c r="AY40" i="24"/>
  <c r="AZ40" i="24"/>
  <c r="BC39" i="24" l="1"/>
  <c r="BD39" i="24" s="1"/>
  <c r="BE39" i="24" s="1"/>
  <c r="BF39" i="24" s="1"/>
  <c r="AK39" i="24"/>
  <c r="AL39" i="24" s="1"/>
  <c r="AM39" i="24" s="1"/>
  <c r="AN39" i="24" s="1"/>
  <c r="DJ39" i="24"/>
  <c r="EC39" i="24" s="1"/>
  <c r="DN40" i="24" s="1"/>
  <c r="L41" i="24"/>
  <c r="I41" i="24"/>
  <c r="J41" i="24" s="1"/>
  <c r="CS40" i="24"/>
  <c r="CD41" i="24" s="1"/>
  <c r="DK39" i="24" l="1"/>
  <c r="CV40" i="24" s="1"/>
  <c r="CZ40" i="24" s="1"/>
  <c r="BG39" i="24"/>
  <c r="AR40" i="24" s="1"/>
  <c r="AO39" i="24"/>
  <c r="Z40" i="24" s="1"/>
  <c r="Q41" i="24"/>
  <c r="CH41" i="24"/>
  <c r="CE41" i="24"/>
  <c r="CF41" i="24" s="1"/>
  <c r="DR40" i="24"/>
  <c r="DO40" i="24"/>
  <c r="DP40" i="24" s="1"/>
  <c r="CW40" i="24" l="1"/>
  <c r="CX40" i="24" s="1"/>
  <c r="DE40" i="24" s="1"/>
  <c r="DW40" i="24"/>
  <c r="DX40" i="24" s="1"/>
  <c r="AD40" i="24"/>
  <c r="AA40" i="24"/>
  <c r="AB40" i="24" s="1"/>
  <c r="CM41" i="24"/>
  <c r="AV40" i="24"/>
  <c r="AS40" i="24"/>
  <c r="AT40" i="24" s="1"/>
  <c r="R41" i="24"/>
  <c r="O42" i="24"/>
  <c r="P42" i="24"/>
  <c r="BA40" i="24" l="1"/>
  <c r="BB40" i="24" s="1"/>
  <c r="DV41" i="24"/>
  <c r="DU41" i="24"/>
  <c r="AI40" i="24"/>
  <c r="AJ40" i="24" s="1"/>
  <c r="CN41" i="24"/>
  <c r="CO41" i="24" s="1"/>
  <c r="CP41" i="24" s="1"/>
  <c r="CL42" i="24"/>
  <c r="CK42" i="24"/>
  <c r="S41" i="24"/>
  <c r="T41" i="24" s="1"/>
  <c r="DF40" i="24"/>
  <c r="DY40" i="24" s="1"/>
  <c r="DZ40" i="24" s="1"/>
  <c r="DC41" i="24"/>
  <c r="DD41" i="24"/>
  <c r="AZ41" i="24" l="1"/>
  <c r="AY41" i="24"/>
  <c r="BC40" i="24"/>
  <c r="BD40" i="24" s="1"/>
  <c r="BE40" i="24" s="1"/>
  <c r="AH41" i="24"/>
  <c r="AG41" i="24"/>
  <c r="DG40" i="24"/>
  <c r="DH40" i="24" s="1"/>
  <c r="DI40" i="24" s="1"/>
  <c r="EA40" i="24"/>
  <c r="EB40" i="24" s="1"/>
  <c r="U41" i="24"/>
  <c r="V41" i="24" s="1"/>
  <c r="CQ41" i="24"/>
  <c r="CR41" i="24" s="1"/>
  <c r="AK40" i="24"/>
  <c r="AL40" i="24" s="1"/>
  <c r="BF40" i="24" l="1"/>
  <c r="DJ40" i="24"/>
  <c r="EC40" i="24" s="1"/>
  <c r="DN41" i="24" s="1"/>
  <c r="CS41" i="24"/>
  <c r="CD42" i="24" s="1"/>
  <c r="W41" i="24"/>
  <c r="H42" i="24" s="1"/>
  <c r="AM40" i="24"/>
  <c r="AN40" i="24" s="1"/>
  <c r="DK40" i="24" l="1"/>
  <c r="CV41" i="24" s="1"/>
  <c r="CW41" i="24" s="1"/>
  <c r="CX41" i="24" s="1"/>
  <c r="BG40" i="24"/>
  <c r="AR41" i="24" s="1"/>
  <c r="AO40" i="24"/>
  <c r="Z41" i="24" s="1"/>
  <c r="CE42" i="24"/>
  <c r="CF42" i="24" s="1"/>
  <c r="CH42" i="24"/>
  <c r="L42" i="24"/>
  <c r="I42" i="24"/>
  <c r="J42" i="24" s="1"/>
  <c r="BK42" i="24"/>
  <c r="DR41" i="24"/>
  <c r="DO41" i="24"/>
  <c r="DP41" i="24" s="1"/>
  <c r="CZ41" i="24" l="1"/>
  <c r="DE41" i="24" s="1"/>
  <c r="DW41" i="24"/>
  <c r="CM42" i="24"/>
  <c r="Q42" i="24"/>
  <c r="AV41" i="24"/>
  <c r="AS41" i="24"/>
  <c r="AT41" i="24" s="1"/>
  <c r="AA41" i="24"/>
  <c r="AB41" i="24" s="1"/>
  <c r="AD41" i="24"/>
  <c r="AI41" i="24" l="1"/>
  <c r="AH42" i="24" s="1"/>
  <c r="DX41" i="24"/>
  <c r="DU42" i="24"/>
  <c r="DV42" i="24"/>
  <c r="BA41" i="24"/>
  <c r="DF41" i="24"/>
  <c r="DD42" i="24"/>
  <c r="DC42" i="24"/>
  <c r="R42" i="24"/>
  <c r="S42" i="24" s="1"/>
  <c r="T42" i="24" s="1"/>
  <c r="P43" i="24"/>
  <c r="O43" i="24"/>
  <c r="CN42" i="24"/>
  <c r="CL43" i="24"/>
  <c r="CK43" i="24"/>
  <c r="DY41" i="24" l="1"/>
  <c r="DZ41" i="24" s="1"/>
  <c r="AG42" i="24"/>
  <c r="AJ41" i="24"/>
  <c r="AK41" i="24" s="1"/>
  <c r="AL41" i="24" s="1"/>
  <c r="U42" i="24"/>
  <c r="V42" i="24" s="1"/>
  <c r="BB41" i="24"/>
  <c r="AY42" i="24"/>
  <c r="AZ42" i="24"/>
  <c r="CO42" i="24"/>
  <c r="CP42" i="24" s="1"/>
  <c r="DG41" i="24"/>
  <c r="DH41" i="24" s="1"/>
  <c r="BC41" i="24" l="1"/>
  <c r="BD41" i="24" s="1"/>
  <c r="BE41" i="24" s="1"/>
  <c r="BF41" i="24" s="1"/>
  <c r="EA41" i="24"/>
  <c r="EB41" i="24" s="1"/>
  <c r="CQ42" i="24"/>
  <c r="CR42" i="24" s="1"/>
  <c r="DI41" i="24"/>
  <c r="DJ41" i="24" s="1"/>
  <c r="AM41" i="24"/>
  <c r="AN41" i="24" s="1"/>
  <c r="W42" i="24"/>
  <c r="H43" i="24" s="1"/>
  <c r="CS42" i="24" l="1"/>
  <c r="CD43" i="24" s="1"/>
  <c r="L43" i="24"/>
  <c r="I43" i="24"/>
  <c r="J43" i="24" s="1"/>
  <c r="EC41" i="24"/>
  <c r="DN42" i="24" s="1"/>
  <c r="DK41" i="24"/>
  <c r="CV42" i="24" s="1"/>
  <c r="BG41" i="24"/>
  <c r="AR42" i="24" s="1"/>
  <c r="AO41" i="24"/>
  <c r="Z42" i="24" s="1"/>
  <c r="CH43" i="24" l="1"/>
  <c r="CE43" i="24"/>
  <c r="CF43" i="24" s="1"/>
  <c r="DR42" i="24"/>
  <c r="DO42" i="24"/>
  <c r="DP42" i="24" s="1"/>
  <c r="AS42" i="24"/>
  <c r="AT42" i="24" s="1"/>
  <c r="AV42" i="24"/>
  <c r="BM42" i="24"/>
  <c r="AD42" i="24"/>
  <c r="AA42" i="24"/>
  <c r="AB42" i="24" s="1"/>
  <c r="BL42" i="24"/>
  <c r="CW42" i="24"/>
  <c r="CX42" i="24" s="1"/>
  <c r="CZ42" i="24"/>
  <c r="Q43" i="24"/>
  <c r="DE42" i="24" l="1"/>
  <c r="BA42" i="24"/>
  <c r="DW42" i="24"/>
  <c r="AI42" i="24"/>
  <c r="R43" i="24"/>
  <c r="S43" i="24" s="1"/>
  <c r="T43" i="24" s="1"/>
  <c r="O44" i="24"/>
  <c r="P44" i="24"/>
  <c r="CM43" i="24"/>
  <c r="U43" i="24" l="1"/>
  <c r="V43" i="24" s="1"/>
  <c r="CN43" i="24"/>
  <c r="CO43" i="24" s="1"/>
  <c r="CP43" i="24" s="1"/>
  <c r="CL44" i="24"/>
  <c r="CK44" i="24"/>
  <c r="DF42" i="24"/>
  <c r="DC43" i="24"/>
  <c r="DD43" i="24"/>
  <c r="AJ42" i="24"/>
  <c r="AG43" i="24"/>
  <c r="AH43" i="24"/>
  <c r="DX42" i="24"/>
  <c r="DV43" i="24"/>
  <c r="DU43" i="24"/>
  <c r="BB42" i="24"/>
  <c r="AZ43" i="24"/>
  <c r="AY43" i="24"/>
  <c r="BC42" i="24" l="1"/>
  <c r="BD42" i="24" s="1"/>
  <c r="BE42" i="24" s="1"/>
  <c r="BF42" i="24" s="1"/>
  <c r="DY42" i="24"/>
  <c r="DZ42" i="24" s="1"/>
  <c r="EA42" i="24" s="1"/>
  <c r="EB42" i="24" s="1"/>
  <c r="W43" i="24"/>
  <c r="H44" i="24" s="1"/>
  <c r="CQ43" i="24"/>
  <c r="CR43" i="24" s="1"/>
  <c r="DG42" i="24"/>
  <c r="DH42" i="24" s="1"/>
  <c r="AK42" i="24"/>
  <c r="AL42" i="24" s="1"/>
  <c r="CS43" i="24" l="1"/>
  <c r="CD44" i="24" s="1"/>
  <c r="AM42" i="24"/>
  <c r="AN42" i="24" s="1"/>
  <c r="DI42" i="24"/>
  <c r="DJ42" i="24" s="1"/>
  <c r="L44" i="24"/>
  <c r="I44" i="24"/>
  <c r="J44" i="24" s="1"/>
  <c r="H30" i="14"/>
  <c r="Q44" i="24" l="1"/>
  <c r="O45" i="24" s="1"/>
  <c r="EC42" i="24"/>
  <c r="DN43" i="24" s="1"/>
  <c r="DK42" i="24"/>
  <c r="CV43" i="24" s="1"/>
  <c r="BG42" i="24"/>
  <c r="AR43" i="24" s="1"/>
  <c r="AO42" i="24"/>
  <c r="Z43" i="24" s="1"/>
  <c r="CH44" i="24"/>
  <c r="CE44" i="24"/>
  <c r="CF44" i="24" s="1"/>
  <c r="P45" i="24" l="1"/>
  <c r="R44" i="24"/>
  <c r="S44" i="24" s="1"/>
  <c r="T44" i="24" s="1"/>
  <c r="AA43" i="24"/>
  <c r="AB43" i="24" s="1"/>
  <c r="AD43" i="24"/>
  <c r="AV43" i="24"/>
  <c r="AS43" i="24"/>
  <c r="AT43" i="24" s="1"/>
  <c r="DR43" i="24"/>
  <c r="DO43" i="24"/>
  <c r="DP43" i="24" s="1"/>
  <c r="CM44" i="24"/>
  <c r="CZ43" i="24"/>
  <c r="CW43" i="24"/>
  <c r="CX43" i="24" s="1"/>
  <c r="AI43" i="24" l="1"/>
  <c r="AJ43" i="24" s="1"/>
  <c r="AK43" i="24" s="1"/>
  <c r="AL43" i="24" s="1"/>
  <c r="DW43" i="24"/>
  <c r="DU44" i="24" s="1"/>
  <c r="DE43" i="24"/>
  <c r="BA43" i="24"/>
  <c r="CN44" i="24"/>
  <c r="CO44" i="24" s="1"/>
  <c r="CP44" i="24" s="1"/>
  <c r="CL45" i="24"/>
  <c r="CK45" i="24"/>
  <c r="U44" i="24"/>
  <c r="V44" i="24" s="1"/>
  <c r="AH44" i="24" l="1"/>
  <c r="AG44" i="24"/>
  <c r="DV44" i="24"/>
  <c r="DX43" i="24"/>
  <c r="AM43" i="24"/>
  <c r="AN43" i="24" s="1"/>
  <c r="CQ44" i="24"/>
  <c r="CR44" i="24" s="1"/>
  <c r="W44" i="24"/>
  <c r="H45" i="24" s="1"/>
  <c r="BB43" i="24"/>
  <c r="BC43" i="24" s="1"/>
  <c r="BD43" i="24" s="1"/>
  <c r="AY44" i="24"/>
  <c r="AZ44" i="24"/>
  <c r="DF43" i="24"/>
  <c r="DC44" i="24"/>
  <c r="DD44" i="24"/>
  <c r="DY43" i="24" l="1"/>
  <c r="DZ43" i="24" s="1"/>
  <c r="EA43" i="24" s="1"/>
  <c r="EB43" i="24" s="1"/>
  <c r="BE43" i="24"/>
  <c r="BF43" i="24" s="1"/>
  <c r="BG43" i="24" s="1"/>
  <c r="AR44" i="24" s="1"/>
  <c r="AO43" i="24"/>
  <c r="Z44" i="24" s="1"/>
  <c r="I45" i="24"/>
  <c r="J45" i="24" s="1"/>
  <c r="L45" i="24"/>
  <c r="CS44" i="24"/>
  <c r="CD45" i="24" s="1"/>
  <c r="DG43" i="24"/>
  <c r="DH43" i="24" s="1"/>
  <c r="Q45" i="24" l="1"/>
  <c r="P46" i="24" s="1"/>
  <c r="AV44" i="24"/>
  <c r="H32" i="14"/>
  <c r="AS44" i="24"/>
  <c r="AT44" i="24" s="1"/>
  <c r="H31" i="14"/>
  <c r="AD44" i="24"/>
  <c r="AA44" i="24"/>
  <c r="AB44" i="24" s="1"/>
  <c r="CH45" i="24"/>
  <c r="CE45" i="24"/>
  <c r="CF45" i="24" s="1"/>
  <c r="DI43" i="24"/>
  <c r="DJ43" i="24" s="1"/>
  <c r="BA44" i="24" l="1"/>
  <c r="AY45" i="24" s="1"/>
  <c r="R45" i="24"/>
  <c r="S45" i="24" s="1"/>
  <c r="T45" i="24" s="1"/>
  <c r="AI44" i="24"/>
  <c r="AJ44" i="24" s="1"/>
  <c r="AK44" i="24" s="1"/>
  <c r="AL44" i="24" s="1"/>
  <c r="O46" i="24"/>
  <c r="EC43" i="24"/>
  <c r="DN44" i="24" s="1"/>
  <c r="DK43" i="24"/>
  <c r="CV44" i="24" s="1"/>
  <c r="CM45" i="24"/>
  <c r="BB44" i="24" l="1"/>
  <c r="BC44" i="24" s="1"/>
  <c r="BD44" i="24" s="1"/>
  <c r="AG45" i="24"/>
  <c r="AZ45" i="24"/>
  <c r="AH45" i="24"/>
  <c r="AM44" i="24"/>
  <c r="AN44" i="24" s="1"/>
  <c r="DO44" i="24"/>
  <c r="DP44" i="24" s="1"/>
  <c r="DR44" i="24"/>
  <c r="CN45" i="24"/>
  <c r="CK46" i="24"/>
  <c r="CL46" i="24"/>
  <c r="U45" i="24"/>
  <c r="V45" i="24" s="1"/>
  <c r="CZ44" i="24"/>
  <c r="CW44" i="24"/>
  <c r="CX44" i="24" s="1"/>
  <c r="W45" i="24" l="1"/>
  <c r="H46" i="24" s="1"/>
  <c r="DW44" i="24"/>
  <c r="BE44" i="24"/>
  <c r="BF44" i="24" s="1"/>
  <c r="BG44" i="24" s="1"/>
  <c r="AR45" i="24" s="1"/>
  <c r="DE44" i="24"/>
  <c r="CO45" i="24"/>
  <c r="CP45" i="24" s="1"/>
  <c r="AO44" i="24"/>
  <c r="Z45" i="24" s="1"/>
  <c r="AS45" i="24" l="1"/>
  <c r="AT45" i="24" s="1"/>
  <c r="AV45" i="24"/>
  <c r="DX44" i="24"/>
  <c r="DV45" i="24"/>
  <c r="DU45" i="24"/>
  <c r="AD45" i="24"/>
  <c r="AA45" i="24"/>
  <c r="AB45" i="24" s="1"/>
  <c r="CQ45" i="24"/>
  <c r="CR45" i="24" s="1"/>
  <c r="I46" i="24"/>
  <c r="J46" i="24" s="1"/>
  <c r="L46" i="24"/>
  <c r="DF44" i="24"/>
  <c r="DC45" i="24"/>
  <c r="DD45" i="24"/>
  <c r="DY44" i="24" l="1"/>
  <c r="DZ44" i="24" s="1"/>
  <c r="EA44" i="24" s="1"/>
  <c r="EB44" i="24" s="1"/>
  <c r="Q46" i="24"/>
  <c r="R46" i="24" s="1"/>
  <c r="S46" i="24" s="1"/>
  <c r="T46" i="24" s="1"/>
  <c r="DG44" i="24"/>
  <c r="DH44" i="24" s="1"/>
  <c r="AI45" i="24"/>
  <c r="BA45" i="24"/>
  <c r="CS45" i="24"/>
  <c r="CD46" i="24" s="1"/>
  <c r="P47" i="24" l="1"/>
  <c r="O47" i="24"/>
  <c r="U46" i="24"/>
  <c r="V46" i="24" s="1"/>
  <c r="AJ45" i="24"/>
  <c r="AK45" i="24" s="1"/>
  <c r="AL45" i="24" s="1"/>
  <c r="AH46" i="24"/>
  <c r="AG46" i="24"/>
  <c r="DI44" i="24"/>
  <c r="DJ44" i="24" s="1"/>
  <c r="CE46" i="24"/>
  <c r="CF46" i="24" s="1"/>
  <c r="CH46" i="24"/>
  <c r="BB45" i="24"/>
  <c r="AY46" i="24"/>
  <c r="AZ46" i="24"/>
  <c r="CM46" i="24" l="1"/>
  <c r="CN46" i="24" s="1"/>
  <c r="CO46" i="24" s="1"/>
  <c r="CP46" i="24" s="1"/>
  <c r="AM45" i="24"/>
  <c r="AN45" i="24" s="1"/>
  <c r="W46" i="24"/>
  <c r="H47" i="24" s="1"/>
  <c r="BC45" i="24"/>
  <c r="BD45" i="24" s="1"/>
  <c r="EC44" i="24"/>
  <c r="DN45" i="24" s="1"/>
  <c r="DK44" i="24"/>
  <c r="CV45" i="24" s="1"/>
  <c r="CL47" i="24" l="1"/>
  <c r="CK47" i="24"/>
  <c r="AO45" i="24"/>
  <c r="Z46" i="24" s="1"/>
  <c r="CQ46" i="24"/>
  <c r="CR46" i="24" s="1"/>
  <c r="CW45" i="24"/>
  <c r="CX45" i="24" s="1"/>
  <c r="CZ45" i="24"/>
  <c r="L47" i="24"/>
  <c r="I47" i="24"/>
  <c r="J47" i="24" s="1"/>
  <c r="DO45" i="24"/>
  <c r="DP45" i="24" s="1"/>
  <c r="DR45" i="24"/>
  <c r="BE45" i="24"/>
  <c r="BF45" i="24" s="1"/>
  <c r="BG45" i="24" s="1"/>
  <c r="AR46" i="24" s="1"/>
  <c r="Q47" i="24" l="1"/>
  <c r="R47" i="24" s="1"/>
  <c r="S47" i="24" s="1"/>
  <c r="T47" i="24" s="1"/>
  <c r="DE45" i="24"/>
  <c r="DF45" i="24" s="1"/>
  <c r="DG45" i="24" s="1"/>
  <c r="DH45" i="24" s="1"/>
  <c r="AV46" i="24"/>
  <c r="AS46" i="24"/>
  <c r="AT46" i="24" s="1"/>
  <c r="CS46" i="24"/>
  <c r="CD47" i="24" s="1"/>
  <c r="DW45" i="24"/>
  <c r="AA46" i="24"/>
  <c r="AB46" i="24" s="1"/>
  <c r="AD46" i="24"/>
  <c r="AI46" i="24" l="1"/>
  <c r="AJ46" i="24" s="1"/>
  <c r="AK46" i="24" s="1"/>
  <c r="AL46" i="24" s="1"/>
  <c r="DD46" i="24"/>
  <c r="DC46" i="24"/>
  <c r="O48" i="24"/>
  <c r="BA46" i="24"/>
  <c r="BB46" i="24" s="1"/>
  <c r="P48" i="24"/>
  <c r="DI45" i="24"/>
  <c r="DJ45" i="24" s="1"/>
  <c r="U47" i="24"/>
  <c r="V47" i="24" s="1"/>
  <c r="DX45" i="24"/>
  <c r="DY45" i="24" s="1"/>
  <c r="DZ45" i="24" s="1"/>
  <c r="DV46" i="24"/>
  <c r="DU46" i="24"/>
  <c r="CH47" i="24"/>
  <c r="CE47" i="24"/>
  <c r="CF47" i="24" s="1"/>
  <c r="AH47" i="24" l="1"/>
  <c r="AG47" i="24"/>
  <c r="AZ47" i="24"/>
  <c r="AY47" i="24"/>
  <c r="DK45" i="24"/>
  <c r="CV46" i="24" s="1"/>
  <c r="AM46" i="24"/>
  <c r="AN46" i="24" s="1"/>
  <c r="EA45" i="24"/>
  <c r="EB45" i="24" s="1"/>
  <c r="EC45" i="24" s="1"/>
  <c r="DN46" i="24" s="1"/>
  <c r="CM47" i="24"/>
  <c r="W47" i="24"/>
  <c r="H48" i="24" s="1"/>
  <c r="BC46" i="24"/>
  <c r="BD46" i="24" s="1"/>
  <c r="DR46" i="24" l="1"/>
  <c r="DO46" i="24"/>
  <c r="DP46" i="24" s="1"/>
  <c r="AO46" i="24"/>
  <c r="Z47" i="24" s="1"/>
  <c r="CN47" i="24"/>
  <c r="CO47" i="24" s="1"/>
  <c r="CP47" i="24" s="1"/>
  <c r="CL48" i="24"/>
  <c r="CK48" i="24"/>
  <c r="I48" i="24"/>
  <c r="J48" i="24" s="1"/>
  <c r="L48" i="24"/>
  <c r="BE46" i="24"/>
  <c r="BF46" i="24" s="1"/>
  <c r="BG46" i="24" s="1"/>
  <c r="AR47" i="24" s="1"/>
  <c r="CZ46" i="24"/>
  <c r="CW46" i="24"/>
  <c r="CX46" i="24" s="1"/>
  <c r="DW46" i="24" l="1"/>
  <c r="DU47" i="24" s="1"/>
  <c r="Q48" i="24"/>
  <c r="O49" i="24" s="1"/>
  <c r="DE46" i="24"/>
  <c r="DC47" i="24" s="1"/>
  <c r="CQ47" i="24"/>
  <c r="CR47" i="24" s="1"/>
  <c r="AV47" i="24"/>
  <c r="AS47" i="24"/>
  <c r="AT47" i="24" s="1"/>
  <c r="AA47" i="24"/>
  <c r="AB47" i="24" s="1"/>
  <c r="AD47" i="24"/>
  <c r="AI47" i="24" l="1"/>
  <c r="AH48" i="24" s="1"/>
  <c r="DX46" i="24"/>
  <c r="DV47" i="24"/>
  <c r="P49" i="24"/>
  <c r="R48" i="24"/>
  <c r="S48" i="24" s="1"/>
  <c r="T48" i="24" s="1"/>
  <c r="U48" i="24" s="1"/>
  <c r="DF46" i="24"/>
  <c r="DG46" i="24" s="1"/>
  <c r="DH46" i="24" s="1"/>
  <c r="DD47" i="24"/>
  <c r="BA47" i="24"/>
  <c r="AY48" i="24" s="1"/>
  <c r="CS47" i="24"/>
  <c r="CD48" i="24" s="1"/>
  <c r="AJ47" i="24" l="1"/>
  <c r="AK47" i="24" s="1"/>
  <c r="AL47" i="24" s="1"/>
  <c r="AG48" i="24"/>
  <c r="AZ48" i="24"/>
  <c r="BB47" i="24"/>
  <c r="V48" i="24"/>
  <c r="W48" i="24" s="1"/>
  <c r="H49" i="24" s="1"/>
  <c r="DI46" i="24"/>
  <c r="DJ46" i="24" s="1"/>
  <c r="DK46" i="24" s="1"/>
  <c r="CV47" i="24" s="1"/>
  <c r="DY46" i="24"/>
  <c r="DZ46" i="24" s="1"/>
  <c r="EA46" i="24" s="1"/>
  <c r="EB46" i="24" s="1"/>
  <c r="CH48" i="24"/>
  <c r="CE48" i="24"/>
  <c r="CF48" i="24" s="1"/>
  <c r="BC47" i="24" l="1"/>
  <c r="BD47" i="24" s="1"/>
  <c r="BE47" i="24" s="1"/>
  <c r="BF47" i="24" s="1"/>
  <c r="EC46" i="24"/>
  <c r="DN47" i="24" s="1"/>
  <c r="DR47" i="24" s="1"/>
  <c r="CM48" i="24"/>
  <c r="CN48" i="24" s="1"/>
  <c r="CO48" i="24" s="1"/>
  <c r="CP48" i="24" s="1"/>
  <c r="L49" i="24"/>
  <c r="I49" i="24"/>
  <c r="J49" i="24" s="1"/>
  <c r="AM47" i="24"/>
  <c r="AN47" i="24" s="1"/>
  <c r="CZ47" i="24"/>
  <c r="CW47" i="24"/>
  <c r="CX47" i="24" s="1"/>
  <c r="DO47" i="24" l="1"/>
  <c r="DP47" i="24" s="1"/>
  <c r="DW47" i="24" s="1"/>
  <c r="DX47" i="24" s="1"/>
  <c r="CL49" i="24"/>
  <c r="CK49" i="24"/>
  <c r="CQ48" i="24"/>
  <c r="CR48" i="24" s="1"/>
  <c r="BG47" i="24"/>
  <c r="AR48" i="24" s="1"/>
  <c r="AO47" i="24"/>
  <c r="Z48" i="24" s="1"/>
  <c r="Q49" i="24"/>
  <c r="DE47" i="24"/>
  <c r="DV48" i="24" l="1"/>
  <c r="DU48" i="24"/>
  <c r="DF47" i="24"/>
  <c r="DY47" i="24" s="1"/>
  <c r="DZ47" i="24" s="1"/>
  <c r="DC48" i="24"/>
  <c r="DD48" i="24"/>
  <c r="CS48" i="24"/>
  <c r="CD49" i="24" s="1"/>
  <c r="R49" i="24"/>
  <c r="P50" i="24"/>
  <c r="O50" i="24"/>
  <c r="AD48" i="24"/>
  <c r="AA48" i="24"/>
  <c r="AB48" i="24" s="1"/>
  <c r="AV48" i="24"/>
  <c r="AS48" i="24"/>
  <c r="AT48" i="24" s="1"/>
  <c r="BA48" i="24" l="1"/>
  <c r="BB48" i="24" s="1"/>
  <c r="CH49" i="24"/>
  <c r="CE49" i="24"/>
  <c r="CF49" i="24" s="1"/>
  <c r="EG54" i="24"/>
  <c r="EA47" i="24"/>
  <c r="EB47" i="24" s="1"/>
  <c r="AI48" i="24"/>
  <c r="S49" i="24"/>
  <c r="T49" i="24" s="1"/>
  <c r="DG47" i="24"/>
  <c r="DH47" i="24" s="1"/>
  <c r="AZ49" i="24" l="1"/>
  <c r="AY49" i="24"/>
  <c r="CM49" i="24"/>
  <c r="CK50" i="24" s="1"/>
  <c r="U49" i="24"/>
  <c r="V49" i="24" s="1"/>
  <c r="AJ48" i="24"/>
  <c r="BC48" i="24" s="1"/>
  <c r="BD48" i="24" s="1"/>
  <c r="AG49" i="24"/>
  <c r="AH49" i="24"/>
  <c r="DI47" i="24"/>
  <c r="DJ47" i="24" s="1"/>
  <c r="CN49" i="24" l="1"/>
  <c r="CO49" i="24" s="1"/>
  <c r="CP49" i="24" s="1"/>
  <c r="CQ49" i="24" s="1"/>
  <c r="CR49" i="24" s="1"/>
  <c r="CL50" i="24"/>
  <c r="AK48" i="24"/>
  <c r="AL48" i="24" s="1"/>
  <c r="BE48" i="24"/>
  <c r="BF48" i="24" s="1"/>
  <c r="W49" i="24"/>
  <c r="H50" i="24" s="1"/>
  <c r="EC47" i="24"/>
  <c r="DN48" i="24" s="1"/>
  <c r="DK47" i="24"/>
  <c r="CV48" i="24" s="1"/>
  <c r="CS49" i="24" l="1"/>
  <c r="CD50" i="24" s="1"/>
  <c r="DO48" i="24"/>
  <c r="DP48" i="24" s="1"/>
  <c r="DR48" i="24"/>
  <c r="L50" i="24"/>
  <c r="I50" i="24"/>
  <c r="J50" i="24" s="1"/>
  <c r="AM48" i="24"/>
  <c r="AN48" i="24" s="1"/>
  <c r="CW48" i="24"/>
  <c r="CX48" i="24" s="1"/>
  <c r="CZ48" i="24"/>
  <c r="BG48" i="24" l="1"/>
  <c r="AR49" i="24" s="1"/>
  <c r="AO48" i="24"/>
  <c r="Z49" i="24" s="1"/>
  <c r="CH50" i="24"/>
  <c r="CE50" i="24"/>
  <c r="CF50" i="24" s="1"/>
  <c r="DE48" i="24"/>
  <c r="DW48" i="24"/>
  <c r="Q50" i="24"/>
  <c r="R50" i="24" l="1"/>
  <c r="P51" i="24"/>
  <c r="O51" i="24"/>
  <c r="AS49" i="24"/>
  <c r="AT49" i="24" s="1"/>
  <c r="AV49" i="24"/>
  <c r="DX48" i="24"/>
  <c r="DU49" i="24"/>
  <c r="DV49" i="24"/>
  <c r="CM50" i="24"/>
  <c r="DF48" i="24"/>
  <c r="DD49" i="24"/>
  <c r="DC49" i="24"/>
  <c r="AA49" i="24"/>
  <c r="AB49" i="24" s="1"/>
  <c r="AD49" i="24"/>
  <c r="BA49" i="24" l="1"/>
  <c r="BB49" i="24" s="1"/>
  <c r="DY48" i="24"/>
  <c r="DZ48" i="24" s="1"/>
  <c r="EA48" i="24" s="1"/>
  <c r="EB48" i="24" s="1"/>
  <c r="CN50" i="24"/>
  <c r="CK51" i="24"/>
  <c r="CL51" i="24"/>
  <c r="DG48" i="24"/>
  <c r="DH48" i="24" s="1"/>
  <c r="AI49" i="24"/>
  <c r="S50" i="24"/>
  <c r="T50" i="24" s="1"/>
  <c r="AY50" i="24" l="1"/>
  <c r="AZ50" i="24"/>
  <c r="U50" i="24"/>
  <c r="V50" i="24" s="1"/>
  <c r="CO50" i="24"/>
  <c r="CP50" i="24" s="1"/>
  <c r="AJ49" i="24"/>
  <c r="BC49" i="24" s="1"/>
  <c r="BD49" i="24" s="1"/>
  <c r="AH50" i="24"/>
  <c r="AG50" i="24"/>
  <c r="DI48" i="24"/>
  <c r="DJ48" i="24" s="1"/>
  <c r="EC48" i="24" l="1"/>
  <c r="DN49" i="24" s="1"/>
  <c r="DK48" i="24"/>
  <c r="CV49" i="24" s="1"/>
  <c r="CQ50" i="24"/>
  <c r="CR50" i="24" s="1"/>
  <c r="BE49" i="24"/>
  <c r="BF49" i="24" s="1"/>
  <c r="W50" i="24"/>
  <c r="H51" i="24" s="1"/>
  <c r="AK49" i="24"/>
  <c r="AL49" i="24" s="1"/>
  <c r="DO49" i="24" l="1"/>
  <c r="DP49" i="24" s="1"/>
  <c r="EI54" i="24"/>
  <c r="DR49" i="24"/>
  <c r="AM49" i="24"/>
  <c r="AN49" i="24" s="1"/>
  <c r="CS50" i="24"/>
  <c r="CD51" i="24" s="1"/>
  <c r="L51" i="24"/>
  <c r="I51" i="24"/>
  <c r="J51" i="24" s="1"/>
  <c r="CW49" i="24"/>
  <c r="CX49" i="24" s="1"/>
  <c r="CZ49" i="24"/>
  <c r="EH54" i="24"/>
  <c r="DE49" i="24" l="1"/>
  <c r="DD50" i="24" s="1"/>
  <c r="BG49" i="24"/>
  <c r="AR50" i="24" s="1"/>
  <c r="AO49" i="24"/>
  <c r="Z50" i="24" s="1"/>
  <c r="CH51" i="24"/>
  <c r="CE51" i="24"/>
  <c r="CF51" i="24" s="1"/>
  <c r="DW49" i="24"/>
  <c r="Q51" i="24"/>
  <c r="DF49" i="24" l="1"/>
  <c r="DG49" i="24" s="1"/>
  <c r="DH49" i="24" s="1"/>
  <c r="DI49" i="24" s="1"/>
  <c r="DJ49" i="24" s="1"/>
  <c r="DC50" i="24"/>
  <c r="AV50" i="24"/>
  <c r="AS50" i="24"/>
  <c r="AT50" i="24" s="1"/>
  <c r="CM51" i="24"/>
  <c r="R51" i="24"/>
  <c r="S51" i="24" s="1"/>
  <c r="T51" i="24" s="1"/>
  <c r="O52" i="24"/>
  <c r="P52" i="24"/>
  <c r="DX49" i="24"/>
  <c r="DU50" i="24"/>
  <c r="DV50" i="24"/>
  <c r="AD50" i="24"/>
  <c r="AA50" i="24"/>
  <c r="AB50" i="24" s="1"/>
  <c r="DY49" i="24" l="1"/>
  <c r="DZ49" i="24" s="1"/>
  <c r="EA49" i="24" s="1"/>
  <c r="EB49" i="24" s="1"/>
  <c r="EC49" i="24" s="1"/>
  <c r="DN50" i="24" s="1"/>
  <c r="DK49" i="24"/>
  <c r="CV50" i="24" s="1"/>
  <c r="U51" i="24"/>
  <c r="V51" i="24" s="1"/>
  <c r="CN51" i="24"/>
  <c r="CL52" i="24"/>
  <c r="CK52" i="24"/>
  <c r="BA50" i="24"/>
  <c r="AI50" i="24"/>
  <c r="DR50" i="24" l="1"/>
  <c r="DO50" i="24"/>
  <c r="DP50" i="24" s="1"/>
  <c r="W51" i="24"/>
  <c r="H52" i="24" s="1"/>
  <c r="BB50" i="24"/>
  <c r="AZ51" i="24"/>
  <c r="AY51" i="24"/>
  <c r="AJ50" i="24"/>
  <c r="AG51" i="24"/>
  <c r="AH51" i="24"/>
  <c r="CO51" i="24"/>
  <c r="CP51" i="24" s="1"/>
  <c r="CZ50" i="24"/>
  <c r="CW50" i="24"/>
  <c r="CX50" i="24" s="1"/>
  <c r="BC50" i="24" l="1"/>
  <c r="BD50" i="24" s="1"/>
  <c r="BE50" i="24" s="1"/>
  <c r="BF50" i="24" s="1"/>
  <c r="DW50" i="24"/>
  <c r="DX50" i="24" s="1"/>
  <c r="CQ51" i="24"/>
  <c r="CR51" i="24" s="1"/>
  <c r="L52" i="24"/>
  <c r="I52" i="24"/>
  <c r="J52" i="24" s="1"/>
  <c r="DE50" i="24"/>
  <c r="AK50" i="24"/>
  <c r="AL50" i="24" s="1"/>
  <c r="DU51" i="24" l="1"/>
  <c r="DV51" i="24"/>
  <c r="CS51" i="24"/>
  <c r="CD52" i="24" s="1"/>
  <c r="AM50" i="24"/>
  <c r="AN50" i="24" s="1"/>
  <c r="Q52" i="24"/>
  <c r="DF50" i="24"/>
  <c r="DY50" i="24" s="1"/>
  <c r="DZ50" i="24" s="1"/>
  <c r="DD51" i="24"/>
  <c r="DC51" i="24"/>
  <c r="BG50" i="24" l="1"/>
  <c r="AR51" i="24" s="1"/>
  <c r="AO50" i="24"/>
  <c r="Z51" i="24" s="1"/>
  <c r="R52" i="24"/>
  <c r="O53" i="24"/>
  <c r="P53" i="24"/>
  <c r="DG50" i="24"/>
  <c r="DH50" i="24" s="1"/>
  <c r="EA50" i="24"/>
  <c r="EB50" i="24" s="1"/>
  <c r="CH52" i="24"/>
  <c r="CE52" i="24"/>
  <c r="CF52" i="24" s="1"/>
  <c r="DI50" i="24" l="1"/>
  <c r="DJ50" i="24" s="1"/>
  <c r="CM52" i="24"/>
  <c r="S52" i="24"/>
  <c r="T52" i="24" s="1"/>
  <c r="AV51" i="24"/>
  <c r="AS51" i="24"/>
  <c r="AT51" i="24" s="1"/>
  <c r="AD51" i="24"/>
  <c r="AA51" i="24"/>
  <c r="AB51" i="24" s="1"/>
  <c r="BA51" i="24" l="1"/>
  <c r="AY52" i="24" s="1"/>
  <c r="U52" i="24"/>
  <c r="V52" i="24" s="1"/>
  <c r="CN52" i="24"/>
  <c r="CO52" i="24" s="1"/>
  <c r="CP52" i="24" s="1"/>
  <c r="CK53" i="24"/>
  <c r="CL53" i="24"/>
  <c r="EC50" i="24"/>
  <c r="DN51" i="24" s="1"/>
  <c r="DK50" i="24"/>
  <c r="CV51" i="24" s="1"/>
  <c r="AI51" i="24"/>
  <c r="AZ52" i="24" l="1"/>
  <c r="BB51" i="24"/>
  <c r="CQ52" i="24"/>
  <c r="CR52" i="24" s="1"/>
  <c r="W52" i="24"/>
  <c r="H53" i="24" s="1"/>
  <c r="AJ51" i="24"/>
  <c r="AG52" i="24"/>
  <c r="AH52" i="24"/>
  <c r="DO51" i="24"/>
  <c r="DP51" i="24" s="1"/>
  <c r="DR51" i="24"/>
  <c r="CZ51" i="24"/>
  <c r="CW51" i="24"/>
  <c r="CX51" i="24" s="1"/>
  <c r="BC51" i="24" l="1"/>
  <c r="BD51" i="24" s="1"/>
  <c r="BE51" i="24" s="1"/>
  <c r="BF51" i="24" s="1"/>
  <c r="DE51" i="24"/>
  <c r="DF51" i="24" s="1"/>
  <c r="DG51" i="24" s="1"/>
  <c r="DH51" i="24" s="1"/>
  <c r="AK51" i="24"/>
  <c r="AL51" i="24" s="1"/>
  <c r="CS52" i="24"/>
  <c r="CD53" i="24" s="1"/>
  <c r="I53" i="24"/>
  <c r="J53" i="24" s="1"/>
  <c r="L53" i="24"/>
  <c r="DW51" i="24"/>
  <c r="DD52" i="24" l="1"/>
  <c r="DC52" i="24"/>
  <c r="DX51" i="24"/>
  <c r="DY51" i="24" s="1"/>
  <c r="DZ51" i="24" s="1"/>
  <c r="DU52" i="24"/>
  <c r="DV52" i="24"/>
  <c r="AM51" i="24"/>
  <c r="AN51" i="24" s="1"/>
  <c r="Q53" i="24"/>
  <c r="CH53" i="24"/>
  <c r="CE53" i="24"/>
  <c r="CF53" i="24" s="1"/>
  <c r="DI51" i="24"/>
  <c r="DJ51" i="24" s="1"/>
  <c r="CM53" i="24" l="1"/>
  <c r="CK54" i="24" s="1"/>
  <c r="DK51" i="24"/>
  <c r="CV52" i="24" s="1"/>
  <c r="EA51" i="24"/>
  <c r="EB51" i="24" s="1"/>
  <c r="EC51" i="24" s="1"/>
  <c r="DN52" i="24" s="1"/>
  <c r="BG51" i="24"/>
  <c r="AR52" i="24" s="1"/>
  <c r="AO51" i="24"/>
  <c r="Z52" i="24" s="1"/>
  <c r="R53" i="24"/>
  <c r="O54" i="24"/>
  <c r="P54" i="24"/>
  <c r="CL54" i="24" l="1"/>
  <c r="CN53" i="24"/>
  <c r="CO53" i="24" s="1"/>
  <c r="CP53" i="24" s="1"/>
  <c r="CQ53" i="24" s="1"/>
  <c r="CR53" i="24" s="1"/>
  <c r="DO52" i="24"/>
  <c r="DP52" i="24" s="1"/>
  <c r="DR52" i="24"/>
  <c r="S53" i="24"/>
  <c r="T53" i="24" s="1"/>
  <c r="AD52" i="24"/>
  <c r="AA52" i="24"/>
  <c r="AB52" i="24" s="1"/>
  <c r="AS52" i="24"/>
  <c r="AT52" i="24" s="1"/>
  <c r="AV52" i="24"/>
  <c r="CZ52" i="24"/>
  <c r="CW52" i="24"/>
  <c r="CX52" i="24" s="1"/>
  <c r="BA52" i="24" l="1"/>
  <c r="AZ53" i="24" s="1"/>
  <c r="CS53" i="24"/>
  <c r="CD54" i="24" s="1"/>
  <c r="DE52" i="24"/>
  <c r="DW52" i="24"/>
  <c r="U53" i="24"/>
  <c r="V53" i="24" s="1"/>
  <c r="AI52" i="24"/>
  <c r="AY53" i="24" l="1"/>
  <c r="BB52" i="24"/>
  <c r="DX52" i="24"/>
  <c r="DV53" i="24"/>
  <c r="DU53" i="24"/>
  <c r="AJ52" i="24"/>
  <c r="AG53" i="24"/>
  <c r="AH53" i="24"/>
  <c r="W53" i="24"/>
  <c r="H54" i="24" s="1"/>
  <c r="DF52" i="24"/>
  <c r="DG52" i="24" s="1"/>
  <c r="DH52" i="24" s="1"/>
  <c r="DD53" i="24"/>
  <c r="DC53" i="24"/>
  <c r="CE54" i="24"/>
  <c r="CF54" i="24" s="1"/>
  <c r="CH54" i="24"/>
  <c r="BC52" i="24" l="1"/>
  <c r="BD52" i="24" s="1"/>
  <c r="BE52" i="24" s="1"/>
  <c r="BF52" i="24" s="1"/>
  <c r="L54" i="24"/>
  <c r="I54" i="24"/>
  <c r="J54" i="24" s="1"/>
  <c r="BK54" i="24"/>
  <c r="AK52" i="24"/>
  <c r="AL52" i="24" s="1"/>
  <c r="DI52" i="24"/>
  <c r="DJ52" i="24" s="1"/>
  <c r="CM54" i="24"/>
  <c r="DY52" i="24"/>
  <c r="DZ52" i="24" s="1"/>
  <c r="Q54" i="24" l="1"/>
  <c r="R54" i="24" s="1"/>
  <c r="EA52" i="24"/>
  <c r="EB52" i="24" s="1"/>
  <c r="EC52" i="24" s="1"/>
  <c r="DN53" i="24" s="1"/>
  <c r="CN54" i="24"/>
  <c r="CK55" i="24"/>
  <c r="CL55" i="24"/>
  <c r="AM52" i="24"/>
  <c r="AN52" i="24" s="1"/>
  <c r="DK52" i="24"/>
  <c r="CV53" i="24" s="1"/>
  <c r="O55" i="24" l="1"/>
  <c r="P55" i="24"/>
  <c r="DO53" i="24"/>
  <c r="DP53" i="24" s="1"/>
  <c r="DR53" i="24"/>
  <c r="BG52" i="24"/>
  <c r="AR53" i="24" s="1"/>
  <c r="AO52" i="24"/>
  <c r="Z53" i="24" s="1"/>
  <c r="S54" i="24"/>
  <c r="T54" i="24" s="1"/>
  <c r="CO54" i="24"/>
  <c r="CP54" i="24" s="1"/>
  <c r="CW53" i="24"/>
  <c r="CX53" i="24" s="1"/>
  <c r="CZ53" i="24"/>
  <c r="DE53" i="24" l="1"/>
  <c r="DF53" i="24" s="1"/>
  <c r="DW53" i="24"/>
  <c r="DX53" i="24" s="1"/>
  <c r="U54" i="24"/>
  <c r="V54" i="24" s="1"/>
  <c r="AD53" i="24"/>
  <c r="AA53" i="24"/>
  <c r="AB53" i="24" s="1"/>
  <c r="CQ54" i="24"/>
  <c r="CR54" i="24" s="1"/>
  <c r="AV53" i="24"/>
  <c r="AS53" i="24"/>
  <c r="AT53" i="24" s="1"/>
  <c r="DD54" i="24" l="1"/>
  <c r="DC54" i="24"/>
  <c r="DV54" i="24"/>
  <c r="DU54" i="24"/>
  <c r="AI53" i="24"/>
  <c r="AJ53" i="24" s="1"/>
  <c r="DY53" i="24"/>
  <c r="DZ53" i="24" s="1"/>
  <c r="EA53" i="24" s="1"/>
  <c r="EB53" i="24" s="1"/>
  <c r="W54" i="24"/>
  <c r="H55" i="24" s="1"/>
  <c r="CS54" i="24"/>
  <c r="CD55" i="24" s="1"/>
  <c r="BA53" i="24"/>
  <c r="DG53" i="24"/>
  <c r="DH53" i="24" s="1"/>
  <c r="AH54" i="24" l="1"/>
  <c r="AG54" i="24"/>
  <c r="AK53" i="24"/>
  <c r="AL53" i="24" s="1"/>
  <c r="DI53" i="24"/>
  <c r="DJ53" i="24" s="1"/>
  <c r="CH55" i="24"/>
  <c r="CE55" i="24"/>
  <c r="CF55" i="24" s="1"/>
  <c r="I55" i="24"/>
  <c r="J55" i="24" s="1"/>
  <c r="L55" i="24"/>
  <c r="BB53" i="24"/>
  <c r="BC53" i="24" s="1"/>
  <c r="BD53" i="24" s="1"/>
  <c r="AY54" i="24"/>
  <c r="AZ54" i="24"/>
  <c r="BE53" i="24" l="1"/>
  <c r="BF53" i="24" s="1"/>
  <c r="EC53" i="24"/>
  <c r="DN54" i="24" s="1"/>
  <c r="DK53" i="24"/>
  <c r="CV54" i="24" s="1"/>
  <c r="CM55" i="24"/>
  <c r="Q55" i="24"/>
  <c r="AM53" i="24"/>
  <c r="AN53" i="24" s="1"/>
  <c r="BG53" i="24" l="1"/>
  <c r="AR54" i="24" s="1"/>
  <c r="AO53" i="24"/>
  <c r="Z54" i="24" s="1"/>
  <c r="CW54" i="24"/>
  <c r="CX54" i="24" s="1"/>
  <c r="CZ54" i="24"/>
  <c r="CN55" i="24"/>
  <c r="CL56" i="24"/>
  <c r="CK56" i="24"/>
  <c r="R55" i="24"/>
  <c r="O56" i="24"/>
  <c r="P56" i="24"/>
  <c r="DR54" i="24"/>
  <c r="DO54" i="24"/>
  <c r="DP54" i="24" s="1"/>
  <c r="AV54" i="24" l="1"/>
  <c r="AS54" i="24"/>
  <c r="AT54" i="24" s="1"/>
  <c r="BM54" i="24"/>
  <c r="DW54" i="24"/>
  <c r="DE54" i="24"/>
  <c r="CO55" i="24"/>
  <c r="CP55" i="24" s="1"/>
  <c r="S55" i="24"/>
  <c r="T55" i="24" s="1"/>
  <c r="AD54" i="24"/>
  <c r="AA54" i="24"/>
  <c r="AB54" i="24" s="1"/>
  <c r="BL54" i="24"/>
  <c r="BA54" i="24" l="1"/>
  <c r="AY55" i="24" s="1"/>
  <c r="AI54" i="24"/>
  <c r="CQ55" i="24"/>
  <c r="CR55" i="24" s="1"/>
  <c r="U55" i="24"/>
  <c r="V55" i="24" s="1"/>
  <c r="DX54" i="24"/>
  <c r="DV55" i="24"/>
  <c r="DU55" i="24"/>
  <c r="DF54" i="24"/>
  <c r="DD55" i="24"/>
  <c r="DC55" i="24"/>
  <c r="BB54" i="24" l="1"/>
  <c r="AZ55" i="24"/>
  <c r="CS55" i="24"/>
  <c r="CD56" i="24" s="1"/>
  <c r="DY54" i="24"/>
  <c r="DZ54" i="24" s="1"/>
  <c r="DG54" i="24"/>
  <c r="DH54" i="24" s="1"/>
  <c r="W55" i="24"/>
  <c r="H56" i="24" s="1"/>
  <c r="AJ54" i="24"/>
  <c r="AG55" i="24"/>
  <c r="AH55" i="24"/>
  <c r="BC54" i="24" l="1"/>
  <c r="BD54" i="24" s="1"/>
  <c r="BE54" i="24" s="1"/>
  <c r="BF54" i="24" s="1"/>
  <c r="DI54" i="24"/>
  <c r="DJ54" i="24" s="1"/>
  <c r="EA54" i="24"/>
  <c r="EB54" i="24" s="1"/>
  <c r="AK54" i="24"/>
  <c r="AL54" i="24" s="1"/>
  <c r="L56" i="24"/>
  <c r="I56" i="24"/>
  <c r="J56" i="24" s="1"/>
  <c r="I30" i="14"/>
  <c r="CH56" i="24"/>
  <c r="CE56" i="24"/>
  <c r="CF56" i="24" s="1"/>
  <c r="CM56" i="24" l="1"/>
  <c r="CN56" i="24" s="1"/>
  <c r="Q56" i="24"/>
  <c r="EC54" i="24"/>
  <c r="DN55" i="24" s="1"/>
  <c r="DK54" i="24"/>
  <c r="CV55" i="24" s="1"/>
  <c r="AM54" i="24"/>
  <c r="AN54" i="24" s="1"/>
  <c r="CK57" i="24" l="1"/>
  <c r="CL57" i="24"/>
  <c r="BG54" i="24"/>
  <c r="AR55" i="24" s="1"/>
  <c r="AO54" i="24"/>
  <c r="Z55" i="24" s="1"/>
  <c r="R56" i="24"/>
  <c r="S56" i="24" s="1"/>
  <c r="T56" i="24" s="1"/>
  <c r="P57" i="24"/>
  <c r="O57" i="24"/>
  <c r="CW55" i="24"/>
  <c r="CX55" i="24" s="1"/>
  <c r="CZ55" i="24"/>
  <c r="DO55" i="24"/>
  <c r="DP55" i="24" s="1"/>
  <c r="DR55" i="24"/>
  <c r="CO56" i="24"/>
  <c r="CP56" i="24" s="1"/>
  <c r="U56" i="24" l="1"/>
  <c r="V56" i="24" s="1"/>
  <c r="CQ56" i="24"/>
  <c r="CR56" i="24" s="1"/>
  <c r="DW55" i="24"/>
  <c r="AV55" i="24"/>
  <c r="AS55" i="24"/>
  <c r="AT55" i="24" s="1"/>
  <c r="DE55" i="24"/>
  <c r="AA55" i="24"/>
  <c r="AB55" i="24" s="1"/>
  <c r="AD55" i="24"/>
  <c r="W56" i="24" l="1"/>
  <c r="H57" i="24" s="1"/>
  <c r="CS56" i="24"/>
  <c r="CD57" i="24" s="1"/>
  <c r="DF55" i="24"/>
  <c r="DC56" i="24"/>
  <c r="DD56" i="24"/>
  <c r="BA55" i="24"/>
  <c r="AI55" i="24"/>
  <c r="DX55" i="24"/>
  <c r="DV56" i="24"/>
  <c r="DU56" i="24"/>
  <c r="DY55" i="24" l="1"/>
  <c r="DZ55" i="24" s="1"/>
  <c r="EA55" i="24" s="1"/>
  <c r="BB55" i="24"/>
  <c r="AY56" i="24"/>
  <c r="AZ56" i="24"/>
  <c r="L57" i="24"/>
  <c r="I57" i="24"/>
  <c r="J57" i="24" s="1"/>
  <c r="DG55" i="24"/>
  <c r="DH55" i="24" s="1"/>
  <c r="CH57" i="24"/>
  <c r="CE57" i="24"/>
  <c r="CF57" i="24" s="1"/>
  <c r="AJ55" i="24"/>
  <c r="AK55" i="24" s="1"/>
  <c r="AL55" i="24" s="1"/>
  <c r="AH56" i="24"/>
  <c r="AG56" i="24"/>
  <c r="CM57" i="24" l="1"/>
  <c r="CL58" i="24" s="1"/>
  <c r="EB55" i="24"/>
  <c r="AM55" i="24"/>
  <c r="AN55" i="24" s="1"/>
  <c r="DI55" i="24"/>
  <c r="DJ55" i="24" s="1"/>
  <c r="Q57" i="24"/>
  <c r="BC55" i="24"/>
  <c r="BD55" i="24" s="1"/>
  <c r="CN57" i="24" l="1"/>
  <c r="CO57" i="24" s="1"/>
  <c r="CP57" i="24" s="1"/>
  <c r="CK58" i="24"/>
  <c r="AO55" i="24"/>
  <c r="Z56" i="24" s="1"/>
  <c r="BE55" i="24"/>
  <c r="BF55" i="24" s="1"/>
  <c r="BG55" i="24" s="1"/>
  <c r="AR56" i="24" s="1"/>
  <c r="R57" i="24"/>
  <c r="O58" i="24"/>
  <c r="P58" i="24"/>
  <c r="EC55" i="24"/>
  <c r="DN56" i="24" s="1"/>
  <c r="DK55" i="24"/>
  <c r="CV56" i="24" s="1"/>
  <c r="AV56" i="24" l="1"/>
  <c r="AS56" i="24"/>
  <c r="AT56" i="24" s="1"/>
  <c r="I32" i="14"/>
  <c r="CZ56" i="24"/>
  <c r="CW56" i="24"/>
  <c r="CX56" i="24" s="1"/>
  <c r="CQ57" i="24"/>
  <c r="CR57" i="24" s="1"/>
  <c r="AD56" i="24"/>
  <c r="I31" i="14"/>
  <c r="AA56" i="24"/>
  <c r="AB56" i="24" s="1"/>
  <c r="DR56" i="24"/>
  <c r="DO56" i="24"/>
  <c r="DP56" i="24" s="1"/>
  <c r="S57" i="24"/>
  <c r="T57" i="24" s="1"/>
  <c r="BA56" i="24" l="1"/>
  <c r="BB56" i="24" s="1"/>
  <c r="CS57" i="24"/>
  <c r="CD58" i="24" s="1"/>
  <c r="AI56" i="24"/>
  <c r="DE56" i="24"/>
  <c r="DW56" i="24"/>
  <c r="U57" i="24"/>
  <c r="V57" i="24" s="1"/>
  <c r="AY57" i="24" l="1"/>
  <c r="AZ57" i="24"/>
  <c r="W57" i="24"/>
  <c r="H58" i="24" s="1"/>
  <c r="DX56" i="24"/>
  <c r="DV57" i="24"/>
  <c r="DU57" i="24"/>
  <c r="DF56" i="24"/>
  <c r="DC57" i="24"/>
  <c r="DD57" i="24"/>
  <c r="AJ56" i="24"/>
  <c r="BC56" i="24" s="1"/>
  <c r="BD56" i="24" s="1"/>
  <c r="AH57" i="24"/>
  <c r="AG57" i="24"/>
  <c r="CE58" i="24"/>
  <c r="CF58" i="24" s="1"/>
  <c r="CH58" i="24"/>
  <c r="DY56" i="24" l="1"/>
  <c r="DZ56" i="24" s="1"/>
  <c r="EA56" i="24" s="1"/>
  <c r="EB56" i="24" s="1"/>
  <c r="AK56" i="24"/>
  <c r="AL56" i="24" s="1"/>
  <c r="AM56" i="24" s="1"/>
  <c r="AN56" i="24" s="1"/>
  <c r="BE56" i="24"/>
  <c r="BF56" i="24" s="1"/>
  <c r="DG56" i="24"/>
  <c r="DH56" i="24" s="1"/>
  <c r="CM58" i="24"/>
  <c r="I58" i="24"/>
  <c r="J58" i="24" s="1"/>
  <c r="L58" i="24"/>
  <c r="BG56" i="24" l="1"/>
  <c r="AR57" i="24" s="1"/>
  <c r="AO56" i="24"/>
  <c r="Z57" i="24" s="1"/>
  <c r="Q58" i="24"/>
  <c r="CN58" i="24"/>
  <c r="CO58" i="24" s="1"/>
  <c r="CP58" i="24" s="1"/>
  <c r="CK59" i="24"/>
  <c r="CL59" i="24"/>
  <c r="DI56" i="24"/>
  <c r="DJ56" i="24" s="1"/>
  <c r="EC56" i="24" l="1"/>
  <c r="DN57" i="24" s="1"/>
  <c r="DK56" i="24"/>
  <c r="CV57" i="24" s="1"/>
  <c r="CQ58" i="24"/>
  <c r="CR58" i="24" s="1"/>
  <c r="AV57" i="24"/>
  <c r="AS57" i="24"/>
  <c r="AT57" i="24" s="1"/>
  <c r="R58" i="24"/>
  <c r="S58" i="24" s="1"/>
  <c r="T58" i="24" s="1"/>
  <c r="O59" i="24"/>
  <c r="P59" i="24"/>
  <c r="AD57" i="24"/>
  <c r="AA57" i="24"/>
  <c r="AB57" i="24" s="1"/>
  <c r="AI57" i="24" l="1"/>
  <c r="AJ57" i="24" s="1"/>
  <c r="AK57" i="24" s="1"/>
  <c r="AL57" i="24" s="1"/>
  <c r="U58" i="24"/>
  <c r="V58" i="24" s="1"/>
  <c r="CS58" i="24"/>
  <c r="CD59" i="24" s="1"/>
  <c r="BA57" i="24"/>
  <c r="CW57" i="24"/>
  <c r="CX57" i="24" s="1"/>
  <c r="CZ57" i="24"/>
  <c r="DR57" i="24"/>
  <c r="DO57" i="24"/>
  <c r="DP57" i="24" s="1"/>
  <c r="DE57" i="24" l="1"/>
  <c r="DF57" i="24" s="1"/>
  <c r="AH58" i="24"/>
  <c r="AG58" i="24"/>
  <c r="DW57" i="24"/>
  <c r="DX57" i="24" s="1"/>
  <c r="AM57" i="24"/>
  <c r="AN57" i="24" s="1"/>
  <c r="BB57" i="24"/>
  <c r="BC57" i="24" s="1"/>
  <c r="BD57" i="24" s="1"/>
  <c r="AY58" i="24"/>
  <c r="AZ58" i="24"/>
  <c r="CH59" i="24"/>
  <c r="CE59" i="24"/>
  <c r="CF59" i="24" s="1"/>
  <c r="W58" i="24"/>
  <c r="H59" i="24" s="1"/>
  <c r="DC58" i="24" l="1"/>
  <c r="DD58" i="24"/>
  <c r="DV58" i="24"/>
  <c r="DU58" i="24"/>
  <c r="DY57" i="24"/>
  <c r="DZ57" i="24" s="1"/>
  <c r="EA57" i="24" s="1"/>
  <c r="BE57" i="24"/>
  <c r="BF57" i="24" s="1"/>
  <c r="BG57" i="24" s="1"/>
  <c r="AR58" i="24" s="1"/>
  <c r="DG57" i="24"/>
  <c r="DH57" i="24" s="1"/>
  <c r="AO57" i="24"/>
  <c r="Z58" i="24" s="1"/>
  <c r="CM59" i="24"/>
  <c r="I59" i="24"/>
  <c r="J59" i="24" s="1"/>
  <c r="L59" i="24"/>
  <c r="EB57" i="24" l="1"/>
  <c r="AV58" i="24"/>
  <c r="AS58" i="24"/>
  <c r="AT58" i="24" s="1"/>
  <c r="Q59" i="24"/>
  <c r="CN59" i="24"/>
  <c r="CL60" i="24"/>
  <c r="CK60" i="24"/>
  <c r="DI57" i="24"/>
  <c r="DJ57" i="24" s="1"/>
  <c r="AA58" i="24"/>
  <c r="AB58" i="24" s="1"/>
  <c r="AD58" i="24"/>
  <c r="AI58" i="24" l="1"/>
  <c r="AH59" i="24" s="1"/>
  <c r="BA58" i="24"/>
  <c r="BB58" i="24" s="1"/>
  <c r="CO59" i="24"/>
  <c r="CP59" i="24" s="1"/>
  <c r="EC57" i="24"/>
  <c r="DN58" i="24" s="1"/>
  <c r="DK57" i="24"/>
  <c r="CV58" i="24" s="1"/>
  <c r="R59" i="24"/>
  <c r="O60" i="24"/>
  <c r="P60" i="24"/>
  <c r="AJ58" i="24" l="1"/>
  <c r="AK58" i="24" s="1"/>
  <c r="AL58" i="24" s="1"/>
  <c r="AM58" i="24" s="1"/>
  <c r="AG59" i="24"/>
  <c r="AZ59" i="24"/>
  <c r="AY59" i="24"/>
  <c r="CW58" i="24"/>
  <c r="CX58" i="24" s="1"/>
  <c r="CZ58" i="24"/>
  <c r="CQ59" i="24"/>
  <c r="CR59" i="24" s="1"/>
  <c r="S59" i="24"/>
  <c r="T59" i="24" s="1"/>
  <c r="DR58" i="24"/>
  <c r="DO58" i="24"/>
  <c r="DP58" i="24" s="1"/>
  <c r="AN58" i="24" l="1"/>
  <c r="AO58" i="24" s="1"/>
  <c r="Z59" i="24" s="1"/>
  <c r="DE58" i="24"/>
  <c r="DF58" i="24" s="1"/>
  <c r="DG58" i="24" s="1"/>
  <c r="DH58" i="24" s="1"/>
  <c r="BC58" i="24"/>
  <c r="BD58" i="24" s="1"/>
  <c r="BE58" i="24" s="1"/>
  <c r="BF58" i="24" s="1"/>
  <c r="CS59" i="24"/>
  <c r="CD60" i="24" s="1"/>
  <c r="DW58" i="24"/>
  <c r="U59" i="24"/>
  <c r="V59" i="24" s="1"/>
  <c r="BG58" i="24" l="1"/>
  <c r="AR59" i="24" s="1"/>
  <c r="AS59" i="24" s="1"/>
  <c r="AT59" i="24" s="1"/>
  <c r="DC59" i="24"/>
  <c r="DD59" i="24"/>
  <c r="W59" i="24"/>
  <c r="H60" i="24" s="1"/>
  <c r="CE60" i="24"/>
  <c r="CF60" i="24" s="1"/>
  <c r="CH60" i="24"/>
  <c r="DI58" i="24"/>
  <c r="DJ58" i="24" s="1"/>
  <c r="AD59" i="24"/>
  <c r="AA59" i="24"/>
  <c r="AB59" i="24" s="1"/>
  <c r="DX58" i="24"/>
  <c r="DY58" i="24" s="1"/>
  <c r="DZ58" i="24" s="1"/>
  <c r="DU59" i="24"/>
  <c r="DV59" i="24"/>
  <c r="CM60" i="24" l="1"/>
  <c r="CL61" i="24" s="1"/>
  <c r="AV59" i="24"/>
  <c r="BA59" i="24" s="1"/>
  <c r="BB59" i="24" s="1"/>
  <c r="EA58" i="24"/>
  <c r="EB58" i="24" s="1"/>
  <c r="EC58" i="24" s="1"/>
  <c r="DN59" i="24" s="1"/>
  <c r="DK58" i="24"/>
  <c r="CV59" i="24" s="1"/>
  <c r="AI59" i="24"/>
  <c r="I60" i="24"/>
  <c r="J60" i="24" s="1"/>
  <c r="L60" i="24"/>
  <c r="CN60" i="24" l="1"/>
  <c r="CO60" i="24" s="1"/>
  <c r="CP60" i="24" s="1"/>
  <c r="CK61" i="24"/>
  <c r="AY60" i="24"/>
  <c r="AZ60" i="24"/>
  <c r="Q60" i="24"/>
  <c r="R60" i="24" s="1"/>
  <c r="DO59" i="24"/>
  <c r="DP59" i="24" s="1"/>
  <c r="DR59" i="24"/>
  <c r="AJ59" i="24"/>
  <c r="BC59" i="24" s="1"/>
  <c r="BD59" i="24" s="1"/>
  <c r="AG60" i="24"/>
  <c r="AH60" i="24"/>
  <c r="CZ59" i="24"/>
  <c r="CW59" i="24"/>
  <c r="CX59" i="24" s="1"/>
  <c r="P61" i="24" l="1"/>
  <c r="O61" i="24"/>
  <c r="AK59" i="24"/>
  <c r="AL59" i="24" s="1"/>
  <c r="DE59" i="24"/>
  <c r="S60" i="24"/>
  <c r="T60" i="24" s="1"/>
  <c r="BE59" i="24"/>
  <c r="BF59" i="24" s="1"/>
  <c r="CQ60" i="24"/>
  <c r="CR60" i="24" s="1"/>
  <c r="DW59" i="24"/>
  <c r="CS60" i="24" l="1"/>
  <c r="CD61" i="24" s="1"/>
  <c r="U60" i="24"/>
  <c r="V60" i="24" s="1"/>
  <c r="DX59" i="24"/>
  <c r="DU60" i="24"/>
  <c r="DV60" i="24"/>
  <c r="AM59" i="24"/>
  <c r="AN59" i="24" s="1"/>
  <c r="DF59" i="24"/>
  <c r="DG59" i="24" s="1"/>
  <c r="DH59" i="24" s="1"/>
  <c r="DC60" i="24"/>
  <c r="DD60" i="24"/>
  <c r="DI59" i="24" l="1"/>
  <c r="DJ59" i="24" s="1"/>
  <c r="W60" i="24"/>
  <c r="H61" i="24" s="1"/>
  <c r="BG59" i="24"/>
  <c r="AR60" i="24" s="1"/>
  <c r="AO59" i="24"/>
  <c r="Z60" i="24" s="1"/>
  <c r="DY59" i="24"/>
  <c r="DZ59" i="24" s="1"/>
  <c r="EG66" i="24"/>
  <c r="EM18" i="24" s="1"/>
  <c r="CH61" i="24"/>
  <c r="CE61" i="24"/>
  <c r="CF61" i="24" s="1"/>
  <c r="DK59" i="24" l="1"/>
  <c r="CV60" i="24" s="1"/>
  <c r="AD60" i="24"/>
  <c r="AA60" i="24"/>
  <c r="AB60" i="24" s="1"/>
  <c r="CM61" i="24"/>
  <c r="AS60" i="24"/>
  <c r="AT60" i="24" s="1"/>
  <c r="AV60" i="24"/>
  <c r="EA59" i="24"/>
  <c r="EB59" i="24" s="1"/>
  <c r="EC59" i="24" s="1"/>
  <c r="DN60" i="24" s="1"/>
  <c r="L61" i="24"/>
  <c r="I61" i="24"/>
  <c r="J61" i="24" s="1"/>
  <c r="BA60" i="24" l="1"/>
  <c r="AZ61" i="24" s="1"/>
  <c r="DR60" i="24"/>
  <c r="DO60" i="24"/>
  <c r="DP60" i="24" s="1"/>
  <c r="Q61" i="24"/>
  <c r="CN61" i="24"/>
  <c r="CK62" i="24"/>
  <c r="CL62" i="24"/>
  <c r="AI60" i="24"/>
  <c r="CW60" i="24"/>
  <c r="CX60" i="24" s="1"/>
  <c r="CZ60" i="24"/>
  <c r="AY61" i="24" l="1"/>
  <c r="BB60" i="24"/>
  <c r="DW60" i="24"/>
  <c r="DV61" i="24" s="1"/>
  <c r="DE60" i="24"/>
  <c r="DF60" i="24" s="1"/>
  <c r="R61" i="24"/>
  <c r="O62" i="24"/>
  <c r="P62" i="24"/>
  <c r="CO61" i="24"/>
  <c r="CP61" i="24" s="1"/>
  <c r="AJ60" i="24"/>
  <c r="AH61" i="24"/>
  <c r="AG61" i="24"/>
  <c r="BC60" i="24" l="1"/>
  <c r="BD60" i="24" s="1"/>
  <c r="BE60" i="24" s="1"/>
  <c r="BF60" i="24" s="1"/>
  <c r="DX60" i="24"/>
  <c r="DY60" i="24" s="1"/>
  <c r="DZ60" i="24" s="1"/>
  <c r="EA60" i="24" s="1"/>
  <c r="EB60" i="24" s="1"/>
  <c r="DU61" i="24"/>
  <c r="DD61" i="24"/>
  <c r="DC61" i="24"/>
  <c r="CQ61" i="24"/>
  <c r="CR61" i="24" s="1"/>
  <c r="S61" i="24"/>
  <c r="T61" i="24" s="1"/>
  <c r="AK60" i="24"/>
  <c r="AL60" i="24" s="1"/>
  <c r="DG60" i="24"/>
  <c r="DH60" i="24" s="1"/>
  <c r="CS61" i="24" l="1"/>
  <c r="CD62" i="24" s="1"/>
  <c r="DI60" i="24"/>
  <c r="DJ60" i="24" s="1"/>
  <c r="AM60" i="24"/>
  <c r="AN60" i="24" s="1"/>
  <c r="U61" i="24"/>
  <c r="V61" i="24" s="1"/>
  <c r="W61" i="24" l="1"/>
  <c r="H62" i="24" s="1"/>
  <c r="BG60" i="24"/>
  <c r="AR61" i="24" s="1"/>
  <c r="AO60" i="24"/>
  <c r="Z61" i="24" s="1"/>
  <c r="EC60" i="24"/>
  <c r="DN61" i="24" s="1"/>
  <c r="DK60" i="24"/>
  <c r="CV61" i="24" s="1"/>
  <c r="CE62" i="24"/>
  <c r="CF62" i="24" s="1"/>
  <c r="CH62" i="24"/>
  <c r="EI66" i="24" l="1"/>
  <c r="EM20" i="24" s="1"/>
  <c r="DR61" i="24"/>
  <c r="DO61" i="24"/>
  <c r="DP61" i="24" s="1"/>
  <c r="EH66" i="24"/>
  <c r="EM19" i="24" s="1"/>
  <c r="CZ61" i="24"/>
  <c r="CW61" i="24"/>
  <c r="CX61" i="24" s="1"/>
  <c r="AA61" i="24"/>
  <c r="AB61" i="24" s="1"/>
  <c r="AD61" i="24"/>
  <c r="CM62" i="24"/>
  <c r="AV61" i="24"/>
  <c r="AS61" i="24"/>
  <c r="AT61" i="24" s="1"/>
  <c r="I62" i="24"/>
  <c r="J62" i="24" s="1"/>
  <c r="L62" i="24"/>
  <c r="DE61" i="24" l="1"/>
  <c r="DC62" i="24" s="1"/>
  <c r="BA61" i="24"/>
  <c r="BB61" i="24" s="1"/>
  <c r="CN62" i="24"/>
  <c r="CL63" i="24"/>
  <c r="CK63" i="24"/>
  <c r="Q62" i="24"/>
  <c r="AI61" i="24"/>
  <c r="DW61" i="24"/>
  <c r="AY62" i="24" l="1"/>
  <c r="AZ62" i="24"/>
  <c r="DD62" i="24"/>
  <c r="DF61" i="24"/>
  <c r="DG61" i="24" s="1"/>
  <c r="DH61" i="24" s="1"/>
  <c r="DI61" i="24" s="1"/>
  <c r="DJ61" i="24" s="1"/>
  <c r="DX61" i="24"/>
  <c r="DV62" i="24"/>
  <c r="DU62" i="24"/>
  <c r="AJ61" i="24"/>
  <c r="BC61" i="24" s="1"/>
  <c r="BD61" i="24" s="1"/>
  <c r="AH62" i="24"/>
  <c r="AG62" i="24"/>
  <c r="CO62" i="24"/>
  <c r="CP62" i="24" s="1"/>
  <c r="R62" i="24"/>
  <c r="S62" i="24" s="1"/>
  <c r="T62" i="24" s="1"/>
  <c r="P63" i="24"/>
  <c r="O63" i="24"/>
  <c r="DY61" i="24" l="1"/>
  <c r="DZ61" i="24" s="1"/>
  <c r="EA61" i="24" s="1"/>
  <c r="EB61" i="24" s="1"/>
  <c r="EC61" i="24" s="1"/>
  <c r="DN62" i="24" s="1"/>
  <c r="DK61" i="24"/>
  <c r="CV62" i="24" s="1"/>
  <c r="U62" i="24"/>
  <c r="V62" i="24" s="1"/>
  <c r="CQ62" i="24"/>
  <c r="CR62" i="24" s="1"/>
  <c r="AK61" i="24"/>
  <c r="AL61" i="24" s="1"/>
  <c r="BE61" i="24"/>
  <c r="BF61" i="24" s="1"/>
  <c r="DR62" i="24" l="1"/>
  <c r="DO62" i="24"/>
  <c r="DP62" i="24" s="1"/>
  <c r="CS62" i="24"/>
  <c r="CD63" i="24" s="1"/>
  <c r="W62" i="24"/>
  <c r="H63" i="24" s="1"/>
  <c r="AM61" i="24"/>
  <c r="AN61" i="24" s="1"/>
  <c r="CZ62" i="24"/>
  <c r="CW62" i="24"/>
  <c r="CX62" i="24" s="1"/>
  <c r="DW62" i="24" l="1"/>
  <c r="DX62" i="24" s="1"/>
  <c r="DE62" i="24"/>
  <c r="DF62" i="24" s="1"/>
  <c r="BG61" i="24"/>
  <c r="AR62" i="24" s="1"/>
  <c r="AO61" i="24"/>
  <c r="Z62" i="24" s="1"/>
  <c r="I63" i="24"/>
  <c r="J63" i="24" s="1"/>
  <c r="L63" i="24"/>
  <c r="CH63" i="24"/>
  <c r="CE63" i="24"/>
  <c r="CF63" i="24" s="1"/>
  <c r="Q63" i="24" l="1"/>
  <c r="R63" i="24" s="1"/>
  <c r="DV63" i="24"/>
  <c r="DU63" i="24"/>
  <c r="DY62" i="24"/>
  <c r="DZ62" i="24" s="1"/>
  <c r="EA62" i="24" s="1"/>
  <c r="EB62" i="24" s="1"/>
  <c r="DD63" i="24"/>
  <c r="DC63" i="24"/>
  <c r="AA62" i="24"/>
  <c r="AB62" i="24" s="1"/>
  <c r="AD62" i="24"/>
  <c r="DG62" i="24"/>
  <c r="DH62" i="24" s="1"/>
  <c r="CM63" i="24"/>
  <c r="AS62" i="24"/>
  <c r="AT62" i="24" s="1"/>
  <c r="AV62" i="24"/>
  <c r="P64" i="24" l="1"/>
  <c r="O64" i="24"/>
  <c r="AI62" i="24"/>
  <c r="AJ62" i="24" s="1"/>
  <c r="AK62" i="24" s="1"/>
  <c r="AL62" i="24" s="1"/>
  <c r="BA62" i="24"/>
  <c r="AY63" i="24" s="1"/>
  <c r="DI62" i="24"/>
  <c r="DJ62" i="24" s="1"/>
  <c r="CN63" i="24"/>
  <c r="CO63" i="24" s="1"/>
  <c r="CP63" i="24" s="1"/>
  <c r="CL64" i="24"/>
  <c r="CK64" i="24"/>
  <c r="S63" i="24"/>
  <c r="T63" i="24" s="1"/>
  <c r="AH63" i="24" l="1"/>
  <c r="AG63" i="24"/>
  <c r="AZ63" i="24"/>
  <c r="BB62" i="24"/>
  <c r="BC62" i="24" s="1"/>
  <c r="BD62" i="24" s="1"/>
  <c r="EC62" i="24"/>
  <c r="DN63" i="24" s="1"/>
  <c r="DK62" i="24"/>
  <c r="CV63" i="24" s="1"/>
  <c r="CQ63" i="24"/>
  <c r="CR63" i="24" s="1"/>
  <c r="AM62" i="24"/>
  <c r="AN62" i="24" s="1"/>
  <c r="U63" i="24"/>
  <c r="V63" i="24" s="1"/>
  <c r="CS63" i="24" l="1"/>
  <c r="CD64" i="24" s="1"/>
  <c r="W63" i="24"/>
  <c r="H64" i="24" s="1"/>
  <c r="BE62" i="24"/>
  <c r="BF62" i="24" s="1"/>
  <c r="BG62" i="24" s="1"/>
  <c r="AR63" i="24" s="1"/>
  <c r="AO62" i="24"/>
  <c r="Z63" i="24" s="1"/>
  <c r="DO63" i="24"/>
  <c r="DP63" i="24" s="1"/>
  <c r="DR63" i="24"/>
  <c r="CZ63" i="24"/>
  <c r="CW63" i="24"/>
  <c r="CX63" i="24" s="1"/>
  <c r="DW63" i="24" l="1"/>
  <c r="DU64" i="24" s="1"/>
  <c r="AV63" i="24"/>
  <c r="AS63" i="24"/>
  <c r="AT63" i="24" s="1"/>
  <c r="CE64" i="24"/>
  <c r="CF64" i="24" s="1"/>
  <c r="CH64" i="24"/>
  <c r="DE63" i="24"/>
  <c r="AA63" i="24"/>
  <c r="AB63" i="24" s="1"/>
  <c r="AD63" i="24"/>
  <c r="L64" i="24"/>
  <c r="I64" i="24"/>
  <c r="J64" i="24" s="1"/>
  <c r="DX63" i="24" l="1"/>
  <c r="DV64" i="24"/>
  <c r="CM64" i="24"/>
  <c r="CL65" i="24" s="1"/>
  <c r="Q64" i="24"/>
  <c r="R64" i="24" s="1"/>
  <c r="AI63" i="24"/>
  <c r="DF63" i="24"/>
  <c r="DD64" i="24"/>
  <c r="DC64" i="24"/>
  <c r="BA63" i="24"/>
  <c r="DY63" i="24" l="1"/>
  <c r="DZ63" i="24" s="1"/>
  <c r="EA63" i="24" s="1"/>
  <c r="EB63" i="24" s="1"/>
  <c r="CN64" i="24"/>
  <c r="CO64" i="24" s="1"/>
  <c r="CP64" i="24" s="1"/>
  <c r="CQ64" i="24" s="1"/>
  <c r="CR64" i="24" s="1"/>
  <c r="CK65" i="24"/>
  <c r="O65" i="24"/>
  <c r="P65" i="24"/>
  <c r="S64" i="24"/>
  <c r="T64" i="24" s="1"/>
  <c r="BB63" i="24"/>
  <c r="AY64" i="24"/>
  <c r="AZ64" i="24"/>
  <c r="DG63" i="24"/>
  <c r="DH63" i="24" s="1"/>
  <c r="AJ63" i="24"/>
  <c r="AK63" i="24" s="1"/>
  <c r="AL63" i="24" s="1"/>
  <c r="AH64" i="24"/>
  <c r="AG64" i="24"/>
  <c r="CS64" i="24" l="1"/>
  <c r="CD65" i="24" s="1"/>
  <c r="AM63" i="24"/>
  <c r="AN63" i="24" s="1"/>
  <c r="U64" i="24"/>
  <c r="V64" i="24" s="1"/>
  <c r="BC63" i="24"/>
  <c r="BD63" i="24" s="1"/>
  <c r="DI63" i="24"/>
  <c r="DJ63" i="24" s="1"/>
  <c r="AO63" i="24" l="1"/>
  <c r="Z64" i="24" s="1"/>
  <c r="W64" i="24"/>
  <c r="H65" i="24" s="1"/>
  <c r="EC63" i="24"/>
  <c r="DN64" i="24" s="1"/>
  <c r="DK63" i="24"/>
  <c r="CV64" i="24" s="1"/>
  <c r="BE63" i="24"/>
  <c r="BF63" i="24" s="1"/>
  <c r="BG63" i="24" s="1"/>
  <c r="AR64" i="24" s="1"/>
  <c r="CH65" i="24"/>
  <c r="CE65" i="24"/>
  <c r="CF65" i="24" s="1"/>
  <c r="AV64" i="24" l="1"/>
  <c r="AS64" i="24"/>
  <c r="AT64" i="24" s="1"/>
  <c r="CW64" i="24"/>
  <c r="CX64" i="24" s="1"/>
  <c r="CZ64" i="24"/>
  <c r="DR64" i="24"/>
  <c r="DO64" i="24"/>
  <c r="DP64" i="24" s="1"/>
  <c r="L65" i="24"/>
  <c r="I65" i="24"/>
  <c r="J65" i="24" s="1"/>
  <c r="CM65" i="24"/>
  <c r="AD64" i="24"/>
  <c r="AA64" i="24"/>
  <c r="AB64" i="24" s="1"/>
  <c r="BA64" i="24" l="1"/>
  <c r="BB64" i="24" s="1"/>
  <c r="DW64" i="24"/>
  <c r="DX64" i="24" s="1"/>
  <c r="DE64" i="24"/>
  <c r="DF64" i="24" s="1"/>
  <c r="AI64" i="24"/>
  <c r="Q65" i="24"/>
  <c r="CN65" i="24"/>
  <c r="CO65" i="24" s="1"/>
  <c r="CP65" i="24" s="1"/>
  <c r="CK66" i="24"/>
  <c r="CL66" i="24"/>
  <c r="AY65" i="24" l="1"/>
  <c r="AZ65" i="24"/>
  <c r="DV65" i="24"/>
  <c r="DU65" i="24"/>
  <c r="DY64" i="24"/>
  <c r="DZ64" i="24" s="1"/>
  <c r="EA64" i="24" s="1"/>
  <c r="EB64" i="24" s="1"/>
  <c r="DD65" i="24"/>
  <c r="DC65" i="24"/>
  <c r="CQ65" i="24"/>
  <c r="CR65" i="24" s="1"/>
  <c r="R65" i="24"/>
  <c r="S65" i="24" s="1"/>
  <c r="T65" i="24" s="1"/>
  <c r="P66" i="24"/>
  <c r="O66" i="24"/>
  <c r="AJ64" i="24"/>
  <c r="BC64" i="24" s="1"/>
  <c r="BD64" i="24" s="1"/>
  <c r="AH65" i="24"/>
  <c r="AG65" i="24"/>
  <c r="DG64" i="24"/>
  <c r="DH64" i="24" s="1"/>
  <c r="U65" i="24" l="1"/>
  <c r="V65" i="24" s="1"/>
  <c r="CS65" i="24"/>
  <c r="CD66" i="24" s="1"/>
  <c r="DI64" i="24"/>
  <c r="DJ64" i="24" s="1"/>
  <c r="BE64" i="24"/>
  <c r="BF64" i="24" s="1"/>
  <c r="AK64" i="24"/>
  <c r="AL64" i="24" s="1"/>
  <c r="EC64" i="24" l="1"/>
  <c r="DN65" i="24" s="1"/>
  <c r="DK64" i="24"/>
  <c r="CV65" i="24" s="1"/>
  <c r="W65" i="24"/>
  <c r="H66" i="24" s="1"/>
  <c r="AM64" i="24"/>
  <c r="AN64" i="24" s="1"/>
  <c r="CE66" i="24"/>
  <c r="CF66" i="24" s="1"/>
  <c r="CH66" i="24"/>
  <c r="DO65" i="24" l="1"/>
  <c r="DP65" i="24" s="1"/>
  <c r="DR65" i="24"/>
  <c r="BG64" i="24"/>
  <c r="AR65" i="24" s="1"/>
  <c r="AO64" i="24"/>
  <c r="Z65" i="24" s="1"/>
  <c r="L66" i="24"/>
  <c r="I66" i="24"/>
  <c r="J66" i="24" s="1"/>
  <c r="BK66" i="24"/>
  <c r="BQ18" i="24" s="1"/>
  <c r="CM66" i="24"/>
  <c r="CW65" i="24"/>
  <c r="CX65" i="24" s="1"/>
  <c r="CZ65" i="24"/>
  <c r="DE65" i="24" l="1"/>
  <c r="DF65" i="24" s="1"/>
  <c r="AD65" i="24"/>
  <c r="AA65" i="24"/>
  <c r="AB65" i="24" s="1"/>
  <c r="AV65" i="24"/>
  <c r="AS65" i="24"/>
  <c r="AT65" i="24" s="1"/>
  <c r="DW65" i="24"/>
  <c r="Q66" i="24"/>
  <c r="CN66" i="24"/>
  <c r="CL67" i="24"/>
  <c r="CK67" i="24"/>
  <c r="BA65" i="24" l="1"/>
  <c r="BB65" i="24" s="1"/>
  <c r="DC66" i="24"/>
  <c r="DD66" i="24"/>
  <c r="AI65" i="24"/>
  <c r="R66" i="24"/>
  <c r="O67" i="24"/>
  <c r="P67" i="24"/>
  <c r="DX65" i="24"/>
  <c r="DY65" i="24" s="1"/>
  <c r="DZ65" i="24" s="1"/>
  <c r="DU66" i="24"/>
  <c r="DV66" i="24"/>
  <c r="CO66" i="24"/>
  <c r="CP66" i="24" s="1"/>
  <c r="DG65" i="24"/>
  <c r="DH65" i="24" s="1"/>
  <c r="AY66" i="24" l="1"/>
  <c r="AZ66" i="24"/>
  <c r="EA65" i="24"/>
  <c r="EB65" i="24" s="1"/>
  <c r="AJ65" i="24"/>
  <c r="BC65" i="24" s="1"/>
  <c r="BD65" i="24" s="1"/>
  <c r="AG66" i="24"/>
  <c r="AH66" i="24"/>
  <c r="DI65" i="24"/>
  <c r="DJ65" i="24" s="1"/>
  <c r="CQ66" i="24"/>
  <c r="CR66" i="24" s="1"/>
  <c r="S66" i="24"/>
  <c r="T66" i="24" s="1"/>
  <c r="CS66" i="24" l="1"/>
  <c r="CD67" i="24" s="1"/>
  <c r="AK65" i="24"/>
  <c r="AL65" i="24" s="1"/>
  <c r="BE65" i="24"/>
  <c r="BF65" i="24" s="1"/>
  <c r="EC65" i="24"/>
  <c r="DN66" i="24" s="1"/>
  <c r="DK65" i="24"/>
  <c r="CV66" i="24" s="1"/>
  <c r="U66" i="24"/>
  <c r="V66" i="24" s="1"/>
  <c r="DO66" i="24" l="1"/>
  <c r="DP66" i="24" s="1"/>
  <c r="DR66" i="24"/>
  <c r="CE67" i="24"/>
  <c r="CF67" i="24" s="1"/>
  <c r="CH67" i="24"/>
  <c r="AM65" i="24"/>
  <c r="AN65" i="24" s="1"/>
  <c r="W66" i="24"/>
  <c r="H67" i="24" s="1"/>
  <c r="CW66" i="24"/>
  <c r="CX66" i="24" s="1"/>
  <c r="CZ66" i="24"/>
  <c r="DE66" i="24" l="1"/>
  <c r="DC67" i="24" s="1"/>
  <c r="CM67" i="24"/>
  <c r="BG65" i="24"/>
  <c r="AR66" i="24" s="1"/>
  <c r="AO65" i="24"/>
  <c r="Z66" i="24" s="1"/>
  <c r="DW66" i="24"/>
  <c r="L67" i="24"/>
  <c r="I67" i="24"/>
  <c r="J67" i="24" s="1"/>
  <c r="DF66" i="24" l="1"/>
  <c r="DG66" i="24" s="1"/>
  <c r="DH66" i="24" s="1"/>
  <c r="DD67" i="24"/>
  <c r="Q67" i="24"/>
  <c r="O68" i="24" s="1"/>
  <c r="CN67" i="24"/>
  <c r="CL68" i="24"/>
  <c r="CK68" i="24"/>
  <c r="DX66" i="24"/>
  <c r="DV67" i="24"/>
  <c r="DU67" i="24"/>
  <c r="AA66" i="24"/>
  <c r="AB66" i="24" s="1"/>
  <c r="AD66" i="24"/>
  <c r="BL66" i="24"/>
  <c r="BQ19" i="24" s="1"/>
  <c r="AV66" i="24"/>
  <c r="AS66" i="24"/>
  <c r="AT66" i="24" s="1"/>
  <c r="BM66" i="24"/>
  <c r="BQ20" i="24" s="1"/>
  <c r="DY66" i="24" l="1"/>
  <c r="DZ66" i="24" s="1"/>
  <c r="EA66" i="24" s="1"/>
  <c r="EB66" i="24" s="1"/>
  <c r="P68" i="24"/>
  <c r="R67" i="24"/>
  <c r="S67" i="24" s="1"/>
  <c r="T67" i="24" s="1"/>
  <c r="BA66" i="24"/>
  <c r="DI66" i="24"/>
  <c r="DJ66" i="24" s="1"/>
  <c r="CO67" i="24"/>
  <c r="CP67" i="24" s="1"/>
  <c r="AI66" i="24"/>
  <c r="AJ66" i="24" l="1"/>
  <c r="AH67" i="24"/>
  <c r="AG67" i="24"/>
  <c r="CQ67" i="24"/>
  <c r="CR67" i="24" s="1"/>
  <c r="BB66" i="24"/>
  <c r="AY67" i="24"/>
  <c r="AZ67" i="24"/>
  <c r="EC66" i="24"/>
  <c r="DN67" i="24" s="1"/>
  <c r="DK66" i="24"/>
  <c r="CV67" i="24" s="1"/>
  <c r="U67" i="24"/>
  <c r="V67" i="24" s="1"/>
  <c r="CS67" i="24" l="1"/>
  <c r="CD68" i="24" s="1"/>
  <c r="BC66" i="24"/>
  <c r="BD66" i="24" s="1"/>
  <c r="CW67" i="24"/>
  <c r="CX67" i="24" s="1"/>
  <c r="CZ67" i="24"/>
  <c r="DR67" i="24"/>
  <c r="DO67" i="24"/>
  <c r="DP67" i="24" s="1"/>
  <c r="W67" i="24"/>
  <c r="H68" i="24" s="1"/>
  <c r="AK66" i="24"/>
  <c r="AL66" i="24" s="1"/>
  <c r="DE67" i="24" l="1"/>
  <c r="DF67" i="24" s="1"/>
  <c r="DG67" i="24" s="1"/>
  <c r="DH67" i="24" s="1"/>
  <c r="L68" i="24"/>
  <c r="I68" i="24"/>
  <c r="J68" i="24" s="1"/>
  <c r="J30" i="14"/>
  <c r="DW67" i="24"/>
  <c r="BE66" i="24"/>
  <c r="BF66" i="24" s="1"/>
  <c r="CE68" i="24"/>
  <c r="CF68" i="24" s="1"/>
  <c r="CH68" i="24"/>
  <c r="AM66" i="24"/>
  <c r="AN66" i="24" s="1"/>
  <c r="CM68" i="24" l="1"/>
  <c r="CL69" i="24" s="1"/>
  <c r="DC68" i="24"/>
  <c r="DD68" i="24"/>
  <c r="DI67" i="24"/>
  <c r="DJ67" i="24" s="1"/>
  <c r="BG66" i="24"/>
  <c r="AR67" i="24" s="1"/>
  <c r="AO66" i="24"/>
  <c r="Z67" i="24" s="1"/>
  <c r="Q68" i="24"/>
  <c r="DX67" i="24"/>
  <c r="DY67" i="24" s="1"/>
  <c r="DZ67" i="24" s="1"/>
  <c r="DV68" i="24"/>
  <c r="DU68" i="24"/>
  <c r="CN68" i="24" l="1"/>
  <c r="CO68" i="24" s="1"/>
  <c r="CP68" i="24" s="1"/>
  <c r="CQ68" i="24" s="1"/>
  <c r="CR68" i="24" s="1"/>
  <c r="CK69" i="24"/>
  <c r="EA67" i="24"/>
  <c r="EB67" i="24" s="1"/>
  <c r="EC67" i="24" s="1"/>
  <c r="DN68" i="24" s="1"/>
  <c r="AA67" i="24"/>
  <c r="AB67" i="24" s="1"/>
  <c r="AD67" i="24"/>
  <c r="AS67" i="24"/>
  <c r="AT67" i="24" s="1"/>
  <c r="AV67" i="24"/>
  <c r="DK67" i="24"/>
  <c r="CV68" i="24" s="1"/>
  <c r="R68" i="24"/>
  <c r="S68" i="24" s="1"/>
  <c r="T68" i="24" s="1"/>
  <c r="P69" i="24"/>
  <c r="O69" i="24"/>
  <c r="AI67" i="24" l="1"/>
  <c r="AH68" i="24" s="1"/>
  <c r="DO68" i="24"/>
  <c r="DP68" i="24" s="1"/>
  <c r="DR68" i="24"/>
  <c r="U68" i="24"/>
  <c r="V68" i="24" s="1"/>
  <c r="CS68" i="24"/>
  <c r="CD69" i="24" s="1"/>
  <c r="CZ68" i="24"/>
  <c r="CW68" i="24"/>
  <c r="CX68" i="24" s="1"/>
  <c r="BA67" i="24"/>
  <c r="AJ67" i="24" l="1"/>
  <c r="AK67" i="24" s="1"/>
  <c r="AL67" i="24" s="1"/>
  <c r="AG68" i="24"/>
  <c r="W68" i="24"/>
  <c r="H69" i="24" s="1"/>
  <c r="CH69" i="24"/>
  <c r="CE69" i="24"/>
  <c r="CF69" i="24" s="1"/>
  <c r="DW68" i="24"/>
  <c r="BB67" i="24"/>
  <c r="AZ68" i="24"/>
  <c r="AY68" i="24"/>
  <c r="DE68" i="24"/>
  <c r="BC67" i="24" l="1"/>
  <c r="BD67" i="24" s="1"/>
  <c r="BE67" i="24" s="1"/>
  <c r="BF67" i="24" s="1"/>
  <c r="AM67" i="24"/>
  <c r="AN67" i="24" s="1"/>
  <c r="I69" i="24"/>
  <c r="J69" i="24" s="1"/>
  <c r="L69" i="24"/>
  <c r="CM69" i="24"/>
  <c r="DF68" i="24"/>
  <c r="DG68" i="24" s="1"/>
  <c r="DH68" i="24" s="1"/>
  <c r="DC69" i="24"/>
  <c r="DD69" i="24"/>
  <c r="DX68" i="24"/>
  <c r="DV69" i="24"/>
  <c r="DU69" i="24"/>
  <c r="Q69" i="24" l="1"/>
  <c r="O70" i="24" s="1"/>
  <c r="DI68" i="24"/>
  <c r="DJ68" i="24" s="1"/>
  <c r="BG67" i="24"/>
  <c r="AR68" i="24" s="1"/>
  <c r="AO67" i="24"/>
  <c r="Z68" i="24" s="1"/>
  <c r="DY68" i="24"/>
  <c r="DZ68" i="24" s="1"/>
  <c r="CN69" i="24"/>
  <c r="CK70" i="24"/>
  <c r="CL70" i="24"/>
  <c r="P70" i="24" l="1"/>
  <c r="R69" i="24"/>
  <c r="S69" i="24" s="1"/>
  <c r="T69" i="24" s="1"/>
  <c r="U69" i="24" s="1"/>
  <c r="V69" i="24" s="1"/>
  <c r="DK68" i="24"/>
  <c r="CV69" i="24" s="1"/>
  <c r="AD68" i="24"/>
  <c r="J31" i="14"/>
  <c r="AA68" i="24"/>
  <c r="AB68" i="24" s="1"/>
  <c r="J32" i="14"/>
  <c r="AS68" i="24"/>
  <c r="AT68" i="24" s="1"/>
  <c r="AV68" i="24"/>
  <c r="EA68" i="24"/>
  <c r="EB68" i="24" s="1"/>
  <c r="EC68" i="24" s="1"/>
  <c r="DN69" i="24" s="1"/>
  <c r="CO69" i="24"/>
  <c r="CP69" i="24" s="1"/>
  <c r="BA68" i="24" l="1"/>
  <c r="BB68" i="24" s="1"/>
  <c r="W69" i="24"/>
  <c r="H70" i="24" s="1"/>
  <c r="DR69" i="24"/>
  <c r="DO69" i="24"/>
  <c r="DP69" i="24" s="1"/>
  <c r="CQ69" i="24"/>
  <c r="CR69" i="24" s="1"/>
  <c r="AI68" i="24"/>
  <c r="CW69" i="24"/>
  <c r="CX69" i="24" s="1"/>
  <c r="CZ69" i="24"/>
  <c r="AY69" i="24" l="1"/>
  <c r="AZ69" i="24"/>
  <c r="DE69" i="24"/>
  <c r="DW69" i="24"/>
  <c r="DV70" i="24" s="1"/>
  <c r="CS69" i="24"/>
  <c r="CD70" i="24" s="1"/>
  <c r="AJ68" i="24"/>
  <c r="BC68" i="24" s="1"/>
  <c r="BD68" i="24" s="1"/>
  <c r="AH69" i="24"/>
  <c r="AG69" i="24"/>
  <c r="I70" i="24"/>
  <c r="J70" i="24" s="1"/>
  <c r="L70" i="24"/>
  <c r="DX69" i="24" l="1"/>
  <c r="DU70" i="24"/>
  <c r="DC70" i="24"/>
  <c r="DD70" i="24"/>
  <c r="DF69" i="24"/>
  <c r="AK68" i="24"/>
  <c r="AL68" i="24" s="1"/>
  <c r="BE68" i="24"/>
  <c r="BF68" i="24" s="1"/>
  <c r="CH70" i="24"/>
  <c r="CE70" i="24"/>
  <c r="CF70" i="24" s="1"/>
  <c r="Q70" i="24"/>
  <c r="DY69" i="24" l="1"/>
  <c r="DZ69" i="24" s="1"/>
  <c r="EA69" i="24" s="1"/>
  <c r="EB69" i="24" s="1"/>
  <c r="DG69" i="24"/>
  <c r="DH69" i="24" s="1"/>
  <c r="DI69" i="24" s="1"/>
  <c r="DJ69" i="24" s="1"/>
  <c r="DK69" i="24" s="1"/>
  <c r="CV70" i="24" s="1"/>
  <c r="R70" i="24"/>
  <c r="S70" i="24" s="1"/>
  <c r="T70" i="24" s="1"/>
  <c r="P71" i="24"/>
  <c r="O71" i="24"/>
  <c r="AM68" i="24"/>
  <c r="AN68" i="24" s="1"/>
  <c r="CM70" i="24"/>
  <c r="EC69" i="24" l="1"/>
  <c r="DN70" i="24" s="1"/>
  <c r="DR70" i="24" s="1"/>
  <c r="U70" i="24"/>
  <c r="V70" i="24" s="1"/>
  <c r="BG68" i="24"/>
  <c r="AR69" i="24" s="1"/>
  <c r="AO68" i="24"/>
  <c r="Z69" i="24" s="1"/>
  <c r="CN70" i="24"/>
  <c r="CK71" i="24"/>
  <c r="CL71" i="24"/>
  <c r="CZ70" i="24"/>
  <c r="CW70" i="24"/>
  <c r="CX70" i="24" s="1"/>
  <c r="DO70" i="24" l="1"/>
  <c r="DP70" i="24" s="1"/>
  <c r="DW70" i="24" s="1"/>
  <c r="DE70" i="24"/>
  <c r="DC71" i="24" s="1"/>
  <c r="W70" i="24"/>
  <c r="H71" i="24" s="1"/>
  <c r="AA69" i="24"/>
  <c r="AB69" i="24" s="1"/>
  <c r="AD69" i="24"/>
  <c r="CO70" i="24"/>
  <c r="CP70" i="24" s="1"/>
  <c r="AV69" i="24"/>
  <c r="AS69" i="24"/>
  <c r="AT69" i="24" s="1"/>
  <c r="DD71" i="24" l="1"/>
  <c r="DF70" i="24"/>
  <c r="DG70" i="24" s="1"/>
  <c r="DH70" i="24" s="1"/>
  <c r="AI69" i="24"/>
  <c r="AJ69" i="24" s="1"/>
  <c r="BA69" i="24"/>
  <c r="L71" i="24"/>
  <c r="I71" i="24"/>
  <c r="J71" i="24" s="1"/>
  <c r="CQ70" i="24"/>
  <c r="CR70" i="24" s="1"/>
  <c r="DX70" i="24"/>
  <c r="DU71" i="24"/>
  <c r="DV71" i="24"/>
  <c r="AH70" i="24" l="1"/>
  <c r="AG70" i="24"/>
  <c r="DY70" i="24"/>
  <c r="DZ70" i="24" s="1"/>
  <c r="EA70" i="24" s="1"/>
  <c r="EB70" i="24" s="1"/>
  <c r="Q71" i="24"/>
  <c r="R71" i="24" s="1"/>
  <c r="CS70" i="24"/>
  <c r="CD71" i="24" s="1"/>
  <c r="DI70" i="24"/>
  <c r="DJ70" i="24" s="1"/>
  <c r="BB69" i="24"/>
  <c r="BC69" i="24" s="1"/>
  <c r="BD69" i="24" s="1"/>
  <c r="AZ70" i="24"/>
  <c r="AY70" i="24"/>
  <c r="AK69" i="24"/>
  <c r="AL69" i="24" s="1"/>
  <c r="P72" i="24" l="1"/>
  <c r="O72" i="24"/>
  <c r="EC70" i="24"/>
  <c r="DN71" i="24" s="1"/>
  <c r="DK70" i="24"/>
  <c r="CV71" i="24" s="1"/>
  <c r="BE69" i="24"/>
  <c r="BF69" i="24" s="1"/>
  <c r="CE71" i="24"/>
  <c r="CF71" i="24" s="1"/>
  <c r="CH71" i="24"/>
  <c r="AM69" i="24"/>
  <c r="AN69" i="24" s="1"/>
  <c r="S71" i="24"/>
  <c r="T71" i="24" s="1"/>
  <c r="CM71" i="24" l="1"/>
  <c r="CL72" i="24" s="1"/>
  <c r="BG69" i="24"/>
  <c r="AR70" i="24" s="1"/>
  <c r="AO69" i="24"/>
  <c r="Z70" i="24" s="1"/>
  <c r="DR71" i="24"/>
  <c r="DO71" i="24"/>
  <c r="DP71" i="24" s="1"/>
  <c r="U71" i="24"/>
  <c r="V71" i="24" s="1"/>
  <c r="CW71" i="24"/>
  <c r="CX71" i="24" s="1"/>
  <c r="CZ71" i="24"/>
  <c r="DE71" i="24" l="1"/>
  <c r="DF71" i="24" s="1"/>
  <c r="CN71" i="24"/>
  <c r="CO71" i="24" s="1"/>
  <c r="CP71" i="24" s="1"/>
  <c r="CK72" i="24"/>
  <c r="W71" i="24"/>
  <c r="H72" i="24" s="1"/>
  <c r="AV70" i="24"/>
  <c r="AS70" i="24"/>
  <c r="AT70" i="24" s="1"/>
  <c r="DW71" i="24"/>
  <c r="AD70" i="24"/>
  <c r="AA70" i="24"/>
  <c r="AB70" i="24" s="1"/>
  <c r="DC72" i="24" l="1"/>
  <c r="DD72" i="24"/>
  <c r="DG71" i="24"/>
  <c r="DH71" i="24" s="1"/>
  <c r="DI71" i="24" s="1"/>
  <c r="DJ71" i="24" s="1"/>
  <c r="BA70" i="24"/>
  <c r="BB70" i="24" s="1"/>
  <c r="CQ71" i="24"/>
  <c r="CR71" i="24" s="1"/>
  <c r="AI70" i="24"/>
  <c r="DX71" i="24"/>
  <c r="DY71" i="24" s="1"/>
  <c r="DZ71" i="24" s="1"/>
  <c r="DU72" i="24"/>
  <c r="DV72" i="24"/>
  <c r="L72" i="24"/>
  <c r="I72" i="24"/>
  <c r="J72" i="24" s="1"/>
  <c r="AZ71" i="24" l="1"/>
  <c r="Q72" i="24"/>
  <c r="P73" i="24" s="1"/>
  <c r="AY71" i="24"/>
  <c r="EA71" i="24"/>
  <c r="EB71" i="24" s="1"/>
  <c r="EC71" i="24" s="1"/>
  <c r="DN72" i="24" s="1"/>
  <c r="DK71" i="24"/>
  <c r="CV72" i="24" s="1"/>
  <c r="CS71" i="24"/>
  <c r="CD72" i="24" s="1"/>
  <c r="AJ70" i="24"/>
  <c r="BC70" i="24" s="1"/>
  <c r="BD70" i="24" s="1"/>
  <c r="AH71" i="24"/>
  <c r="AG71" i="24"/>
  <c r="R72" i="24" l="1"/>
  <c r="S72" i="24" s="1"/>
  <c r="T72" i="24" s="1"/>
  <c r="U72" i="24" s="1"/>
  <c r="V72" i="24" s="1"/>
  <c r="O73" i="24"/>
  <c r="AK70" i="24"/>
  <c r="AL70" i="24" s="1"/>
  <c r="AM70" i="24" s="1"/>
  <c r="AN70" i="24" s="1"/>
  <c r="DR72" i="24"/>
  <c r="DO72" i="24"/>
  <c r="DP72" i="24" s="1"/>
  <c r="BE70" i="24"/>
  <c r="BF70" i="24" s="1"/>
  <c r="CZ72" i="24"/>
  <c r="CW72" i="24"/>
  <c r="CX72" i="24" s="1"/>
  <c r="CH72" i="24"/>
  <c r="CE72" i="24"/>
  <c r="CF72" i="24" s="1"/>
  <c r="BG70" i="24" l="1"/>
  <c r="AR71" i="24" s="1"/>
  <c r="AO70" i="24"/>
  <c r="Z71" i="24" s="1"/>
  <c r="W72" i="24"/>
  <c r="H73" i="24" s="1"/>
  <c r="DW72" i="24"/>
  <c r="DE72" i="24"/>
  <c r="CM72" i="24"/>
  <c r="CN72" i="24" l="1"/>
  <c r="CO72" i="24" s="1"/>
  <c r="CP72" i="24" s="1"/>
  <c r="CL73" i="24"/>
  <c r="CK73" i="24"/>
  <c r="AA71" i="24"/>
  <c r="AB71" i="24" s="1"/>
  <c r="AD71" i="24"/>
  <c r="DX72" i="24"/>
  <c r="DU73" i="24"/>
  <c r="DV73" i="24"/>
  <c r="DF72" i="24"/>
  <c r="DD73" i="24"/>
  <c r="DC73" i="24"/>
  <c r="AS71" i="24"/>
  <c r="AT71" i="24" s="1"/>
  <c r="AV71" i="24"/>
  <c r="I73" i="24"/>
  <c r="J73" i="24" s="1"/>
  <c r="L73" i="24"/>
  <c r="AI71" i="24" l="1"/>
  <c r="AH72" i="24" s="1"/>
  <c r="BA71" i="24"/>
  <c r="AY72" i="24" s="1"/>
  <c r="DG72" i="24"/>
  <c r="DH72" i="24" s="1"/>
  <c r="DI72" i="24" s="1"/>
  <c r="DJ72" i="24" s="1"/>
  <c r="CQ72" i="24"/>
  <c r="CR72" i="24" s="1"/>
  <c r="Q73" i="24"/>
  <c r="DY72" i="24"/>
  <c r="DZ72" i="24" s="1"/>
  <c r="AJ71" i="24" l="1"/>
  <c r="AK71" i="24" s="1"/>
  <c r="AL71" i="24" s="1"/>
  <c r="BB71" i="24"/>
  <c r="AZ72" i="24"/>
  <c r="AG72" i="24"/>
  <c r="DK72" i="24"/>
  <c r="CV73" i="24" s="1"/>
  <c r="CS72" i="24"/>
  <c r="CD73" i="24" s="1"/>
  <c r="R73" i="24"/>
  <c r="S73" i="24" s="1"/>
  <c r="T73" i="24" s="1"/>
  <c r="O74" i="24"/>
  <c r="P74" i="24"/>
  <c r="EA72" i="24"/>
  <c r="EB72" i="24" s="1"/>
  <c r="EC72" i="24" s="1"/>
  <c r="DN73" i="24" s="1"/>
  <c r="BC71" i="24" l="1"/>
  <c r="BD71" i="24" s="1"/>
  <c r="BE71" i="24" s="1"/>
  <c r="BF71" i="24" s="1"/>
  <c r="DR73" i="24"/>
  <c r="EI78" i="24"/>
  <c r="DO73" i="24"/>
  <c r="DP73" i="24" s="1"/>
  <c r="U73" i="24"/>
  <c r="V73" i="24" s="1"/>
  <c r="CZ73" i="24"/>
  <c r="CW73" i="24"/>
  <c r="CX73" i="24" s="1"/>
  <c r="EH78" i="24"/>
  <c r="AM71" i="24"/>
  <c r="AN71" i="24" s="1"/>
  <c r="CE73" i="24"/>
  <c r="CF73" i="24" s="1"/>
  <c r="EG78" i="24"/>
  <c r="CH73" i="24"/>
  <c r="DW73" i="24" l="1"/>
  <c r="DV74" i="24" s="1"/>
  <c r="W73" i="24"/>
  <c r="H74" i="24" s="1"/>
  <c r="CM73" i="24"/>
  <c r="BG71" i="24"/>
  <c r="AR72" i="24" s="1"/>
  <c r="AO71" i="24"/>
  <c r="Z72" i="24" s="1"/>
  <c r="DE73" i="24"/>
  <c r="DX73" i="24" l="1"/>
  <c r="DU74" i="24"/>
  <c r="DF73" i="24"/>
  <c r="DC74" i="24"/>
  <c r="DD74" i="24"/>
  <c r="L74" i="24"/>
  <c r="I74" i="24"/>
  <c r="J74" i="24" s="1"/>
  <c r="AS72" i="24"/>
  <c r="AT72" i="24" s="1"/>
  <c r="AV72" i="24"/>
  <c r="AA72" i="24"/>
  <c r="AB72" i="24" s="1"/>
  <c r="AD72" i="24"/>
  <c r="CN73" i="24"/>
  <c r="CK74" i="24"/>
  <c r="CL74" i="24"/>
  <c r="AI72" i="24" l="1"/>
  <c r="AJ72" i="24" s="1"/>
  <c r="DY73" i="24"/>
  <c r="DZ73" i="24" s="1"/>
  <c r="EA73" i="24" s="1"/>
  <c r="EB73" i="24" s="1"/>
  <c r="DG73" i="24"/>
  <c r="DH73" i="24" s="1"/>
  <c r="DI73" i="24" s="1"/>
  <c r="DJ73" i="24" s="1"/>
  <c r="Q74" i="24"/>
  <c r="BA72" i="24"/>
  <c r="CO73" i="24"/>
  <c r="CP73" i="24" s="1"/>
  <c r="AH73" i="24" l="1"/>
  <c r="AG73" i="24"/>
  <c r="EC73" i="24"/>
  <c r="DN74" i="24" s="1"/>
  <c r="AK72" i="24"/>
  <c r="AL72" i="24" s="1"/>
  <c r="BB72" i="24"/>
  <c r="BC72" i="24" s="1"/>
  <c r="BD72" i="24" s="1"/>
  <c r="AY73" i="24"/>
  <c r="AZ73" i="24"/>
  <c r="CQ73" i="24"/>
  <c r="CR73" i="24" s="1"/>
  <c r="R74" i="24"/>
  <c r="S74" i="24" s="1"/>
  <c r="T74" i="24" s="1"/>
  <c r="O75" i="24"/>
  <c r="P75" i="24"/>
  <c r="DK73" i="24" l="1"/>
  <c r="CV74" i="24" s="1"/>
  <c r="CS73" i="24"/>
  <c r="CD74" i="24" s="1"/>
  <c r="BE72" i="24"/>
  <c r="BF72" i="24" s="1"/>
  <c r="U74" i="24"/>
  <c r="V74" i="24" s="1"/>
  <c r="DR74" i="24"/>
  <c r="DO74" i="24"/>
  <c r="DP74" i="24" s="1"/>
  <c r="AM72" i="24"/>
  <c r="AN72" i="24" s="1"/>
  <c r="DW74" i="24" l="1"/>
  <c r="DX74" i="24" s="1"/>
  <c r="CZ74" i="24"/>
  <c r="CW74" i="24"/>
  <c r="CX74" i="24" s="1"/>
  <c r="BG72" i="24"/>
  <c r="AR73" i="24" s="1"/>
  <c r="AO72" i="24"/>
  <c r="Z73" i="24" s="1"/>
  <c r="W74" i="24"/>
  <c r="H75" i="24" s="1"/>
  <c r="CE74" i="24"/>
  <c r="CF74" i="24" s="1"/>
  <c r="CH74" i="24"/>
  <c r="CM74" i="24" l="1"/>
  <c r="CN74" i="24" s="1"/>
  <c r="DV75" i="24"/>
  <c r="DU75" i="24"/>
  <c r="DE74" i="24"/>
  <c r="DF74" i="24" s="1"/>
  <c r="DY74" i="24" s="1"/>
  <c r="DZ74" i="24" s="1"/>
  <c r="AV73" i="24"/>
  <c r="AS73" i="24"/>
  <c r="AT73" i="24" s="1"/>
  <c r="L75" i="24"/>
  <c r="I75" i="24"/>
  <c r="J75" i="24" s="1"/>
  <c r="AD73" i="24"/>
  <c r="AA73" i="24"/>
  <c r="AB73" i="24" s="1"/>
  <c r="CK75" i="24" l="1"/>
  <c r="CL75" i="24"/>
  <c r="BA73" i="24"/>
  <c r="BB73" i="24" s="1"/>
  <c r="DC75" i="24"/>
  <c r="DD75" i="24"/>
  <c r="DG74" i="24"/>
  <c r="DH74" i="24" s="1"/>
  <c r="DI74" i="24" s="1"/>
  <c r="DJ74" i="24" s="1"/>
  <c r="CO74" i="24"/>
  <c r="CP74" i="24" s="1"/>
  <c r="AI73" i="24"/>
  <c r="EA74" i="24"/>
  <c r="EB74" i="24" s="1"/>
  <c r="Q75" i="24"/>
  <c r="EC74" i="24" l="1"/>
  <c r="DN75" i="24" s="1"/>
  <c r="DR75" i="24" s="1"/>
  <c r="AZ74" i="24"/>
  <c r="AY74" i="24"/>
  <c r="CQ74" i="24"/>
  <c r="CR74" i="24" s="1"/>
  <c r="R75" i="24"/>
  <c r="S75" i="24" s="1"/>
  <c r="T75" i="24" s="1"/>
  <c r="P76" i="24"/>
  <c r="O76" i="24"/>
  <c r="AJ73" i="24"/>
  <c r="BC73" i="24" s="1"/>
  <c r="BD73" i="24" s="1"/>
  <c r="AG74" i="24"/>
  <c r="AH74" i="24"/>
  <c r="DO75" i="24" l="1"/>
  <c r="DP75" i="24" s="1"/>
  <c r="DW75" i="24" s="1"/>
  <c r="DU76" i="24" s="1"/>
  <c r="U75" i="24"/>
  <c r="V75" i="24" s="1"/>
  <c r="CS74" i="24"/>
  <c r="CD75" i="24" s="1"/>
  <c r="DK74" i="24"/>
  <c r="CV75" i="24" s="1"/>
  <c r="BE73" i="24"/>
  <c r="BF73" i="24" s="1"/>
  <c r="AK73" i="24"/>
  <c r="AL73" i="24" s="1"/>
  <c r="DV76" i="24" l="1"/>
  <c r="DX75" i="24"/>
  <c r="W75" i="24"/>
  <c r="H76" i="24" s="1"/>
  <c r="AM73" i="24"/>
  <c r="AN73" i="24" s="1"/>
  <c r="CZ75" i="24"/>
  <c r="CW75" i="24"/>
  <c r="CX75" i="24" s="1"/>
  <c r="CE75" i="24"/>
  <c r="CF75" i="24" s="1"/>
  <c r="CH75" i="24"/>
  <c r="BG73" i="24" l="1"/>
  <c r="AR74" i="24" s="1"/>
  <c r="AO73" i="24"/>
  <c r="Z74" i="24" s="1"/>
  <c r="DE75" i="24"/>
  <c r="CM75" i="24"/>
  <c r="I76" i="24"/>
  <c r="J76" i="24" s="1"/>
  <c r="L76" i="24"/>
  <c r="Q76" i="24" l="1"/>
  <c r="R76" i="24" s="1"/>
  <c r="AV74" i="24"/>
  <c r="AS74" i="24"/>
  <c r="AT74" i="24" s="1"/>
  <c r="CN75" i="24"/>
  <c r="CK76" i="24"/>
  <c r="CL76" i="24"/>
  <c r="DF75" i="24"/>
  <c r="DY75" i="24" s="1"/>
  <c r="DZ75" i="24" s="1"/>
  <c r="DC76" i="24"/>
  <c r="DD76" i="24"/>
  <c r="AA74" i="24"/>
  <c r="AB74" i="24" s="1"/>
  <c r="AD74" i="24"/>
  <c r="P77" i="24" l="1"/>
  <c r="O77" i="24"/>
  <c r="BA74" i="24"/>
  <c r="AY75" i="24" s="1"/>
  <c r="DG75" i="24"/>
  <c r="DH75" i="24" s="1"/>
  <c r="EA75" i="24"/>
  <c r="EB75" i="24" s="1"/>
  <c r="CO75" i="24"/>
  <c r="CP75" i="24" s="1"/>
  <c r="AI74" i="24"/>
  <c r="S76" i="24"/>
  <c r="T76" i="24" s="1"/>
  <c r="BB74" i="24" l="1"/>
  <c r="AZ75" i="24"/>
  <c r="U76" i="24"/>
  <c r="V76" i="24" s="1"/>
  <c r="DI75" i="24"/>
  <c r="DJ75" i="24" s="1"/>
  <c r="EC75" i="24" s="1"/>
  <c r="DN76" i="24" s="1"/>
  <c r="CQ75" i="24"/>
  <c r="CR75" i="24" s="1"/>
  <c r="AJ74" i="24"/>
  <c r="AH75" i="24"/>
  <c r="AG75" i="24"/>
  <c r="BC74" i="24" l="1"/>
  <c r="BD74" i="24" s="1"/>
  <c r="BE74" i="24" s="1"/>
  <c r="BF74" i="24" s="1"/>
  <c r="AK74" i="24"/>
  <c r="AL74" i="24" s="1"/>
  <c r="AM74" i="24" s="1"/>
  <c r="AN74" i="24" s="1"/>
  <c r="CS75" i="24"/>
  <c r="CD76" i="24" s="1"/>
  <c r="DK75" i="24"/>
  <c r="CV76" i="24" s="1"/>
  <c r="DR76" i="24"/>
  <c r="DO76" i="24"/>
  <c r="DP76" i="24" s="1"/>
  <c r="W76" i="24"/>
  <c r="H77" i="24" s="1"/>
  <c r="DW76" i="24" l="1"/>
  <c r="DU77" i="24" s="1"/>
  <c r="BG74" i="24"/>
  <c r="AR75" i="24" s="1"/>
  <c r="AO74" i="24"/>
  <c r="Z75" i="24" s="1"/>
  <c r="I77" i="24"/>
  <c r="J77" i="24" s="1"/>
  <c r="L77" i="24"/>
  <c r="CW76" i="24"/>
  <c r="CX76" i="24" s="1"/>
  <c r="CZ76" i="24"/>
  <c r="CH76" i="24"/>
  <c r="CE76" i="24"/>
  <c r="CF76" i="24" s="1"/>
  <c r="DX76" i="24" l="1"/>
  <c r="DV77" i="24"/>
  <c r="DE76" i="24"/>
  <c r="Q77" i="24"/>
  <c r="CM76" i="24"/>
  <c r="AA75" i="24"/>
  <c r="AB75" i="24" s="1"/>
  <c r="AD75" i="24"/>
  <c r="AS75" i="24"/>
  <c r="AT75" i="24" s="1"/>
  <c r="AV75" i="24"/>
  <c r="DF76" i="24" l="1"/>
  <c r="DY76" i="24" s="1"/>
  <c r="DZ76" i="24" s="1"/>
  <c r="DC77" i="24"/>
  <c r="DD77" i="24"/>
  <c r="AI75" i="24"/>
  <c r="BA75" i="24"/>
  <c r="CN76" i="24"/>
  <c r="CO76" i="24" s="1"/>
  <c r="CP76" i="24" s="1"/>
  <c r="CL77" i="24"/>
  <c r="CK77" i="24"/>
  <c r="R77" i="24"/>
  <c r="S77" i="24" s="1"/>
  <c r="T77" i="24" s="1"/>
  <c r="O78" i="24"/>
  <c r="P78" i="24"/>
  <c r="CQ76" i="24" l="1"/>
  <c r="CR76" i="24" s="1"/>
  <c r="U77" i="24"/>
  <c r="V77" i="24" s="1"/>
  <c r="BB75" i="24"/>
  <c r="AY76" i="24"/>
  <c r="AZ76" i="24"/>
  <c r="AJ75" i="24"/>
  <c r="AK75" i="24" s="1"/>
  <c r="AL75" i="24" s="1"/>
  <c r="AG76" i="24"/>
  <c r="AH76" i="24"/>
  <c r="DG76" i="24"/>
  <c r="DH76" i="24" s="1"/>
  <c r="EA76" i="24"/>
  <c r="EB76" i="24" s="1"/>
  <c r="AM75" i="24" l="1"/>
  <c r="AN75" i="24" s="1"/>
  <c r="DI76" i="24"/>
  <c r="DJ76" i="24" s="1"/>
  <c r="CS76" i="24"/>
  <c r="CD77" i="24" s="1"/>
  <c r="BC75" i="24"/>
  <c r="BD75" i="24" s="1"/>
  <c r="W77" i="24"/>
  <c r="H78" i="24" s="1"/>
  <c r="EC76" i="24" l="1"/>
  <c r="DN77" i="24" s="1"/>
  <c r="DK76" i="24"/>
  <c r="CV77" i="24" s="1"/>
  <c r="AO75" i="24"/>
  <c r="Z76" i="24" s="1"/>
  <c r="BE75" i="24"/>
  <c r="BF75" i="24" s="1"/>
  <c r="BG75" i="24" s="1"/>
  <c r="AR76" i="24" s="1"/>
  <c r="I78" i="24"/>
  <c r="J78" i="24" s="1"/>
  <c r="L78" i="24"/>
  <c r="BK78" i="24"/>
  <c r="CE77" i="24"/>
  <c r="CF77" i="24" s="1"/>
  <c r="CH77" i="24"/>
  <c r="Q78" i="24" l="1"/>
  <c r="R78" i="24" s="1"/>
  <c r="CM77" i="24"/>
  <c r="CN77" i="24" s="1"/>
  <c r="AV76" i="24"/>
  <c r="AS76" i="24"/>
  <c r="AT76" i="24" s="1"/>
  <c r="AD76" i="24"/>
  <c r="AA76" i="24"/>
  <c r="AB76" i="24" s="1"/>
  <c r="DR77" i="24"/>
  <c r="DO77" i="24"/>
  <c r="DP77" i="24" s="1"/>
  <c r="CW77" i="24"/>
  <c r="CX77" i="24" s="1"/>
  <c r="CZ77" i="24"/>
  <c r="O79" i="24" l="1"/>
  <c r="P79" i="24"/>
  <c r="DW77" i="24"/>
  <c r="DV78" i="24" s="1"/>
  <c r="CK78" i="24"/>
  <c r="CL78" i="24"/>
  <c r="BA76" i="24"/>
  <c r="AZ77" i="24" s="1"/>
  <c r="AI76" i="24"/>
  <c r="CO77" i="24"/>
  <c r="CP77" i="24" s="1"/>
  <c r="DE77" i="24"/>
  <c r="S78" i="24"/>
  <c r="T78" i="24" s="1"/>
  <c r="BB76" i="24" l="1"/>
  <c r="DU78" i="24"/>
  <c r="DX77" i="24"/>
  <c r="AY77" i="24"/>
  <c r="U78" i="24"/>
  <c r="V78" i="24" s="1"/>
  <c r="DF77" i="24"/>
  <c r="DD78" i="24"/>
  <c r="DC78" i="24"/>
  <c r="CQ77" i="24"/>
  <c r="CR77" i="24" s="1"/>
  <c r="AJ76" i="24"/>
  <c r="AH77" i="24"/>
  <c r="AG77" i="24"/>
  <c r="BC76" i="24" l="1"/>
  <c r="BD76" i="24" s="1"/>
  <c r="BE76" i="24" s="1"/>
  <c r="BF76" i="24" s="1"/>
  <c r="DY77" i="24"/>
  <c r="DZ77" i="24" s="1"/>
  <c r="EA77" i="24" s="1"/>
  <c r="EB77" i="24" s="1"/>
  <c r="W78" i="24"/>
  <c r="H79" i="24" s="1"/>
  <c r="CS77" i="24"/>
  <c r="CD78" i="24" s="1"/>
  <c r="DG77" i="24"/>
  <c r="DH77" i="24" s="1"/>
  <c r="AK76" i="24"/>
  <c r="AL76" i="24" s="1"/>
  <c r="DI77" i="24" l="1"/>
  <c r="DJ77" i="24" s="1"/>
  <c r="AM76" i="24"/>
  <c r="AN76" i="24" s="1"/>
  <c r="CH78" i="24"/>
  <c r="CE78" i="24"/>
  <c r="CF78" i="24" s="1"/>
  <c r="L79" i="24"/>
  <c r="I79" i="24"/>
  <c r="J79" i="24" s="1"/>
  <c r="Q79" i="24" l="1"/>
  <c r="R79" i="24" s="1"/>
  <c r="BG76" i="24"/>
  <c r="AR77" i="24" s="1"/>
  <c r="AO76" i="24"/>
  <c r="Z77" i="24" s="1"/>
  <c r="EC77" i="24"/>
  <c r="DN78" i="24" s="1"/>
  <c r="DK77" i="24"/>
  <c r="CV78" i="24" s="1"/>
  <c r="CM78" i="24"/>
  <c r="P80" i="24" l="1"/>
  <c r="O80" i="24"/>
  <c r="AV77" i="24"/>
  <c r="AS77" i="24"/>
  <c r="AT77" i="24" s="1"/>
  <c r="CN78" i="24"/>
  <c r="CO78" i="24" s="1"/>
  <c r="CP78" i="24" s="1"/>
  <c r="CL79" i="24"/>
  <c r="CK79" i="24"/>
  <c r="S79" i="24"/>
  <c r="T79" i="24" s="1"/>
  <c r="CZ78" i="24"/>
  <c r="CW78" i="24"/>
  <c r="CX78" i="24" s="1"/>
  <c r="DO78" i="24"/>
  <c r="DP78" i="24" s="1"/>
  <c r="DR78" i="24"/>
  <c r="AD77" i="24"/>
  <c r="AA77" i="24"/>
  <c r="AB77" i="24" s="1"/>
  <c r="BA77" i="24" l="1"/>
  <c r="BB77" i="24" s="1"/>
  <c r="AI77" i="24"/>
  <c r="AG78" i="24" s="1"/>
  <c r="CQ78" i="24"/>
  <c r="CR78" i="24" s="1"/>
  <c r="DE78" i="24"/>
  <c r="U79" i="24"/>
  <c r="V79" i="24" s="1"/>
  <c r="DW78" i="24"/>
  <c r="AZ78" i="24" l="1"/>
  <c r="AY78" i="24"/>
  <c r="AH78" i="24"/>
  <c r="AJ77" i="24"/>
  <c r="BC77" i="24" s="1"/>
  <c r="BD77" i="24" s="1"/>
  <c r="BE77" i="24" s="1"/>
  <c r="CS78" i="24"/>
  <c r="CD79" i="24" s="1"/>
  <c r="DF78" i="24"/>
  <c r="DD79" i="24"/>
  <c r="DC79" i="24"/>
  <c r="W79" i="24"/>
  <c r="H80" i="24" s="1"/>
  <c r="DX78" i="24"/>
  <c r="DV79" i="24"/>
  <c r="DU79" i="24"/>
  <c r="BF77" i="24" l="1"/>
  <c r="AK77" i="24"/>
  <c r="AL77" i="24" s="1"/>
  <c r="AM77" i="24" s="1"/>
  <c r="AN77" i="24" s="1"/>
  <c r="DY78" i="24"/>
  <c r="DZ78" i="24" s="1"/>
  <c r="DG78" i="24"/>
  <c r="DH78" i="24" s="1"/>
  <c r="CE79" i="24"/>
  <c r="CF79" i="24" s="1"/>
  <c r="CH79" i="24"/>
  <c r="L80" i="24"/>
  <c r="I80" i="24"/>
  <c r="J80" i="24" s="1"/>
  <c r="K30" i="14"/>
  <c r="CM79" i="24" l="1"/>
  <c r="CN79" i="24" s="1"/>
  <c r="CO79" i="24" s="1"/>
  <c r="CP79" i="24" s="1"/>
  <c r="BG77" i="24"/>
  <c r="AR78" i="24" s="1"/>
  <c r="AO77" i="24"/>
  <c r="Z78" i="24" s="1"/>
  <c r="EA78" i="24"/>
  <c r="EB78" i="24" s="1"/>
  <c r="Q80" i="24"/>
  <c r="DI78" i="24"/>
  <c r="DJ78" i="24" s="1"/>
  <c r="CK80" i="24" l="1"/>
  <c r="CL80" i="24"/>
  <c r="CQ79" i="24"/>
  <c r="CR79" i="24" s="1"/>
  <c r="AV78" i="24"/>
  <c r="AS78" i="24"/>
  <c r="AT78" i="24" s="1"/>
  <c r="BM78" i="24"/>
  <c r="EC78" i="24"/>
  <c r="DN79" i="24" s="1"/>
  <c r="DK78" i="24"/>
  <c r="CV79" i="24" s="1"/>
  <c r="R80" i="24"/>
  <c r="S80" i="24" s="1"/>
  <c r="T80" i="24" s="1"/>
  <c r="P81" i="24"/>
  <c r="O81" i="24"/>
  <c r="AA78" i="24"/>
  <c r="AB78" i="24" s="1"/>
  <c r="AD78" i="24"/>
  <c r="BL78" i="24"/>
  <c r="U80" i="24" l="1"/>
  <c r="V80" i="24" s="1"/>
  <c r="BA78" i="24"/>
  <c r="CW79" i="24"/>
  <c r="CX79" i="24" s="1"/>
  <c r="CZ79" i="24"/>
  <c r="CS79" i="24"/>
  <c r="CD80" i="24" s="1"/>
  <c r="AI78" i="24"/>
  <c r="DO79" i="24"/>
  <c r="DP79" i="24" s="1"/>
  <c r="DR79" i="24"/>
  <c r="DW79" i="24" l="1"/>
  <c r="DX79" i="24" s="1"/>
  <c r="W80" i="24"/>
  <c r="H81" i="24" s="1"/>
  <c r="BB78" i="24"/>
  <c r="AY79" i="24"/>
  <c r="AZ79" i="24"/>
  <c r="AJ78" i="24"/>
  <c r="AH79" i="24"/>
  <c r="AG79" i="24"/>
  <c r="CE80" i="24"/>
  <c r="CF80" i="24" s="1"/>
  <c r="CH80" i="24"/>
  <c r="DE79" i="24"/>
  <c r="BC78" i="24" l="1"/>
  <c r="BD78" i="24" s="1"/>
  <c r="BE78" i="24" s="1"/>
  <c r="BF78" i="24" s="1"/>
  <c r="CM80" i="24"/>
  <c r="CN80" i="24" s="1"/>
  <c r="CO80" i="24" s="1"/>
  <c r="CP80" i="24" s="1"/>
  <c r="DV80" i="24"/>
  <c r="DU80" i="24"/>
  <c r="DF79" i="24"/>
  <c r="DY79" i="24" s="1"/>
  <c r="DZ79" i="24" s="1"/>
  <c r="DC80" i="24"/>
  <c r="DD80" i="24"/>
  <c r="I81" i="24"/>
  <c r="J81" i="24" s="1"/>
  <c r="L81" i="24"/>
  <c r="AK78" i="24"/>
  <c r="AL78" i="24" s="1"/>
  <c r="CK81" i="24" l="1"/>
  <c r="CL81" i="24"/>
  <c r="CQ80" i="24"/>
  <c r="CR80" i="24" s="1"/>
  <c r="AM78" i="24"/>
  <c r="AN78" i="24" s="1"/>
  <c r="DG79" i="24"/>
  <c r="DH79" i="24" s="1"/>
  <c r="EA79" i="24"/>
  <c r="EB79" i="24" s="1"/>
  <c r="Q81" i="24"/>
  <c r="BG78" i="24" l="1"/>
  <c r="AR79" i="24" s="1"/>
  <c r="AO78" i="24"/>
  <c r="Z79" i="24" s="1"/>
  <c r="R81" i="24"/>
  <c r="S81" i="24" s="1"/>
  <c r="T81" i="24" s="1"/>
  <c r="P82" i="24"/>
  <c r="O82" i="24"/>
  <c r="DI79" i="24"/>
  <c r="DJ79" i="24" s="1"/>
  <c r="CS80" i="24"/>
  <c r="CD81" i="24" s="1"/>
  <c r="EC79" i="24" l="1"/>
  <c r="DN80" i="24" s="1"/>
  <c r="DK79" i="24"/>
  <c r="CV80" i="24" s="1"/>
  <c r="U81" i="24"/>
  <c r="V81" i="24" s="1"/>
  <c r="CH81" i="24"/>
  <c r="CE81" i="24"/>
  <c r="CF81" i="24" s="1"/>
  <c r="AA79" i="24"/>
  <c r="AB79" i="24" s="1"/>
  <c r="AD79" i="24"/>
  <c r="AS79" i="24"/>
  <c r="AT79" i="24" s="1"/>
  <c r="AV79" i="24"/>
  <c r="BA79" i="24" l="1"/>
  <c r="BB79" i="24" s="1"/>
  <c r="DR80" i="24"/>
  <c r="DO80" i="24"/>
  <c r="DP80" i="24" s="1"/>
  <c r="W81" i="24"/>
  <c r="H82" i="24" s="1"/>
  <c r="CM81" i="24"/>
  <c r="AI79" i="24"/>
  <c r="CZ80" i="24"/>
  <c r="CW80" i="24"/>
  <c r="CX80" i="24" s="1"/>
  <c r="AZ80" i="24" l="1"/>
  <c r="AY80" i="24"/>
  <c r="DW80" i="24"/>
  <c r="DX80" i="24" s="1"/>
  <c r="I82" i="24"/>
  <c r="J82" i="24" s="1"/>
  <c r="L82" i="24"/>
  <c r="DE80" i="24"/>
  <c r="CN81" i="24"/>
  <c r="CL82" i="24"/>
  <c r="CK82" i="24"/>
  <c r="AJ79" i="24"/>
  <c r="BC79" i="24" s="1"/>
  <c r="BD79" i="24" s="1"/>
  <c r="AH80" i="24"/>
  <c r="AG80" i="24"/>
  <c r="DU81" i="24" l="1"/>
  <c r="DV81" i="24"/>
  <c r="BE79" i="24"/>
  <c r="BF79" i="24" s="1"/>
  <c r="AK79" i="24"/>
  <c r="AL79" i="24" s="1"/>
  <c r="DF80" i="24"/>
  <c r="DY80" i="24" s="1"/>
  <c r="DZ80" i="24" s="1"/>
  <c r="DD81" i="24"/>
  <c r="DC81" i="24"/>
  <c r="Q82" i="24"/>
  <c r="CO81" i="24"/>
  <c r="CP81" i="24" s="1"/>
  <c r="R82" i="24" l="1"/>
  <c r="S82" i="24" s="1"/>
  <c r="T82" i="24" s="1"/>
  <c r="P83" i="24"/>
  <c r="O83" i="24"/>
  <c r="CQ81" i="24"/>
  <c r="CR81" i="24" s="1"/>
  <c r="AM79" i="24"/>
  <c r="AN79" i="24" s="1"/>
  <c r="DG80" i="24"/>
  <c r="DH80" i="24" s="1"/>
  <c r="EA80" i="24"/>
  <c r="EB80" i="24" s="1"/>
  <c r="CS81" i="24" l="1"/>
  <c r="CD82" i="24" s="1"/>
  <c r="DI80" i="24"/>
  <c r="DJ80" i="24" s="1"/>
  <c r="U82" i="24"/>
  <c r="V82" i="24" s="1"/>
  <c r="BG79" i="24"/>
  <c r="AR80" i="24" s="1"/>
  <c r="AO79" i="24"/>
  <c r="Z80" i="24" s="1"/>
  <c r="W82" i="24" l="1"/>
  <c r="H83" i="24" s="1"/>
  <c r="CH82" i="24"/>
  <c r="CE82" i="24"/>
  <c r="CF82" i="24" s="1"/>
  <c r="EC80" i="24"/>
  <c r="DN81" i="24" s="1"/>
  <c r="DK80" i="24"/>
  <c r="CV81" i="24" s="1"/>
  <c r="AS80" i="24"/>
  <c r="AT80" i="24" s="1"/>
  <c r="AV80" i="24"/>
  <c r="K32" i="14"/>
  <c r="K31" i="14"/>
  <c r="AA80" i="24"/>
  <c r="AB80" i="24" s="1"/>
  <c r="AD80" i="24"/>
  <c r="AI80" i="24" l="1"/>
  <c r="DO81" i="24"/>
  <c r="DP81" i="24" s="1"/>
  <c r="DR81" i="24"/>
  <c r="CM82" i="24"/>
  <c r="CW81" i="24"/>
  <c r="CX81" i="24" s="1"/>
  <c r="CZ81" i="24"/>
  <c r="BA80" i="24"/>
  <c r="L83" i="24"/>
  <c r="I83" i="24"/>
  <c r="J83" i="24" s="1"/>
  <c r="DE81" i="24" l="1"/>
  <c r="DC82" i="24" s="1"/>
  <c r="DW81" i="24"/>
  <c r="DU82" i="24" s="1"/>
  <c r="BB80" i="24"/>
  <c r="AY81" i="24"/>
  <c r="AZ81" i="24"/>
  <c r="CN82" i="24"/>
  <c r="CO82" i="24" s="1"/>
  <c r="CP82" i="24" s="1"/>
  <c r="CK83" i="24"/>
  <c r="CL83" i="24"/>
  <c r="Q83" i="24"/>
  <c r="AJ80" i="24"/>
  <c r="AK80" i="24" s="1"/>
  <c r="AL80" i="24" s="1"/>
  <c r="AG81" i="24"/>
  <c r="AH81" i="24"/>
  <c r="DF81" i="24" l="1"/>
  <c r="DG81" i="24" s="1"/>
  <c r="DH81" i="24" s="1"/>
  <c r="DD82" i="24"/>
  <c r="DX81" i="24"/>
  <c r="DV82" i="24"/>
  <c r="AM80" i="24"/>
  <c r="AN80" i="24" s="1"/>
  <c r="CQ82" i="24"/>
  <c r="CR82" i="24" s="1"/>
  <c r="R83" i="24"/>
  <c r="S83" i="24" s="1"/>
  <c r="T83" i="24" s="1"/>
  <c r="P84" i="24"/>
  <c r="O84" i="24"/>
  <c r="BC80" i="24"/>
  <c r="BD80" i="24" s="1"/>
  <c r="DY81" i="24" l="1"/>
  <c r="DZ81" i="24" s="1"/>
  <c r="EA81" i="24" s="1"/>
  <c r="EB81" i="24" s="1"/>
  <c r="AO80" i="24"/>
  <c r="Z81" i="24" s="1"/>
  <c r="CS82" i="24"/>
  <c r="CD83" i="24" s="1"/>
  <c r="U83" i="24"/>
  <c r="V83" i="24" s="1"/>
  <c r="DI81" i="24"/>
  <c r="DJ81" i="24" s="1"/>
  <c r="BE80" i="24"/>
  <c r="BF80" i="24" s="1"/>
  <c r="BG80" i="24" s="1"/>
  <c r="AR81" i="24" s="1"/>
  <c r="AV81" i="24" l="1"/>
  <c r="AS81" i="24"/>
  <c r="AT81" i="24" s="1"/>
  <c r="W83" i="24"/>
  <c r="H84" i="24" s="1"/>
  <c r="EC81" i="24"/>
  <c r="DN82" i="24" s="1"/>
  <c r="DK81" i="24"/>
  <c r="CV82" i="24" s="1"/>
  <c r="CE83" i="24"/>
  <c r="CF83" i="24" s="1"/>
  <c r="CH83" i="24"/>
  <c r="AD81" i="24"/>
  <c r="AA81" i="24"/>
  <c r="AB81" i="24" s="1"/>
  <c r="CM83" i="24" l="1"/>
  <c r="CN83" i="24" s="1"/>
  <c r="CO83" i="24" s="1"/>
  <c r="CP83" i="24" s="1"/>
  <c r="AI81" i="24"/>
  <c r="AG82" i="24" s="1"/>
  <c r="CW82" i="24"/>
  <c r="CX82" i="24" s="1"/>
  <c r="CZ82" i="24"/>
  <c r="DO82" i="24"/>
  <c r="DP82" i="24" s="1"/>
  <c r="DR82" i="24"/>
  <c r="L84" i="24"/>
  <c r="I84" i="24"/>
  <c r="J84" i="24" s="1"/>
  <c r="BA81" i="24"/>
  <c r="DE82" i="24" l="1"/>
  <c r="DF82" i="24" s="1"/>
  <c r="DG82" i="24" s="1"/>
  <c r="DH82" i="24" s="1"/>
  <c r="CK84" i="24"/>
  <c r="CL84" i="24"/>
  <c r="DW82" i="24"/>
  <c r="DV83" i="24" s="1"/>
  <c r="AJ81" i="24"/>
  <c r="AK81" i="24" s="1"/>
  <c r="AL81" i="24" s="1"/>
  <c r="AH82" i="24"/>
  <c r="CQ83" i="24"/>
  <c r="CR83" i="24" s="1"/>
  <c r="Q84" i="24"/>
  <c r="BB81" i="24"/>
  <c r="AY82" i="24"/>
  <c r="AZ82" i="24"/>
  <c r="DX82" i="24" l="1"/>
  <c r="DY82" i="24" s="1"/>
  <c r="DZ82" i="24" s="1"/>
  <c r="DC83" i="24"/>
  <c r="DD83" i="24"/>
  <c r="DU83" i="24"/>
  <c r="BC81" i="24"/>
  <c r="BD81" i="24" s="1"/>
  <c r="BE81" i="24" s="1"/>
  <c r="BF81" i="24" s="1"/>
  <c r="CS83" i="24"/>
  <c r="CD84" i="24" s="1"/>
  <c r="R84" i="24"/>
  <c r="O85" i="24"/>
  <c r="P85" i="24"/>
  <c r="AM81" i="24"/>
  <c r="AN81" i="24" s="1"/>
  <c r="DI82" i="24"/>
  <c r="DJ82" i="24" s="1"/>
  <c r="DK82" i="24" l="1"/>
  <c r="CV83" i="24" s="1"/>
  <c r="S84" i="24"/>
  <c r="T84" i="24" s="1"/>
  <c r="EA82" i="24"/>
  <c r="EB82" i="24" s="1"/>
  <c r="EC82" i="24" s="1"/>
  <c r="DN83" i="24" s="1"/>
  <c r="BG81" i="24"/>
  <c r="AR82" i="24" s="1"/>
  <c r="AO81" i="24"/>
  <c r="Z82" i="24" s="1"/>
  <c r="CE84" i="24"/>
  <c r="CF84" i="24" s="1"/>
  <c r="CH84" i="24"/>
  <c r="CM84" i="24" l="1"/>
  <c r="CN84" i="24" s="1"/>
  <c r="DO83" i="24"/>
  <c r="DP83" i="24" s="1"/>
  <c r="DR83" i="24"/>
  <c r="U84" i="24"/>
  <c r="V84" i="24" s="1"/>
  <c r="AD82" i="24"/>
  <c r="AA82" i="24"/>
  <c r="AB82" i="24" s="1"/>
  <c r="AV82" i="24"/>
  <c r="AS82" i="24"/>
  <c r="AT82" i="24" s="1"/>
  <c r="CZ83" i="24"/>
  <c r="CW83" i="24"/>
  <c r="CX83" i="24" s="1"/>
  <c r="CK85" i="24" l="1"/>
  <c r="CL85" i="24"/>
  <c r="AI82" i="24"/>
  <c r="BA82" i="24"/>
  <c r="W84" i="24"/>
  <c r="H85" i="24" s="1"/>
  <c r="DW83" i="24"/>
  <c r="DE83" i="24"/>
  <c r="CO84" i="24"/>
  <c r="CP84" i="24" s="1"/>
  <c r="AJ82" i="24" l="1"/>
  <c r="AG83" i="24"/>
  <c r="AH83" i="24"/>
  <c r="CQ84" i="24"/>
  <c r="CR84" i="24" s="1"/>
  <c r="DX83" i="24"/>
  <c r="DV84" i="24"/>
  <c r="DU84" i="24"/>
  <c r="DF83" i="24"/>
  <c r="DG83" i="24" s="1"/>
  <c r="DH83" i="24" s="1"/>
  <c r="DC84" i="24"/>
  <c r="DD84" i="24"/>
  <c r="BB82" i="24"/>
  <c r="AY83" i="24"/>
  <c r="AZ83" i="24"/>
  <c r="I85" i="24"/>
  <c r="J85" i="24" s="1"/>
  <c r="L85" i="24"/>
  <c r="BC82" i="24" l="1"/>
  <c r="BD82" i="24" s="1"/>
  <c r="BE82" i="24" s="1"/>
  <c r="BF82" i="24" s="1"/>
  <c r="DI83" i="24"/>
  <c r="DJ83" i="24" s="1"/>
  <c r="CS84" i="24"/>
  <c r="CD85" i="24" s="1"/>
  <c r="Q85" i="24"/>
  <c r="DY83" i="24"/>
  <c r="DZ83" i="24" s="1"/>
  <c r="AK82" i="24"/>
  <c r="AL82" i="24" s="1"/>
  <c r="EA83" i="24" l="1"/>
  <c r="EB83" i="24" s="1"/>
  <c r="EC83" i="24" s="1"/>
  <c r="DN84" i="24" s="1"/>
  <c r="CE85" i="24"/>
  <c r="CF85" i="24" s="1"/>
  <c r="EG90" i="24"/>
  <c r="CH85" i="24"/>
  <c r="R85" i="24"/>
  <c r="O86" i="24"/>
  <c r="P86" i="24"/>
  <c r="AM82" i="24"/>
  <c r="AN82" i="24" s="1"/>
  <c r="DK83" i="24"/>
  <c r="CV84" i="24" s="1"/>
  <c r="CM85" i="24" l="1"/>
  <c r="CN85" i="24" s="1"/>
  <c r="CO85" i="24" s="1"/>
  <c r="CP85" i="24" s="1"/>
  <c r="BG82" i="24"/>
  <c r="AR83" i="24" s="1"/>
  <c r="AO82" i="24"/>
  <c r="Z83" i="24" s="1"/>
  <c r="DO84" i="24"/>
  <c r="DP84" i="24" s="1"/>
  <c r="DR84" i="24"/>
  <c r="CW84" i="24"/>
  <c r="CX84" i="24" s="1"/>
  <c r="CZ84" i="24"/>
  <c r="S85" i="24"/>
  <c r="T85" i="24" s="1"/>
  <c r="DW84" i="24" l="1"/>
  <c r="DX84" i="24" s="1"/>
  <c r="CK86" i="24"/>
  <c r="CL86" i="24"/>
  <c r="CQ85" i="24"/>
  <c r="CR85" i="24" s="1"/>
  <c r="DE84" i="24"/>
  <c r="AS83" i="24"/>
  <c r="AT83" i="24" s="1"/>
  <c r="AV83" i="24"/>
  <c r="U85" i="24"/>
  <c r="V85" i="24" s="1"/>
  <c r="AD83" i="24"/>
  <c r="AA83" i="24"/>
  <c r="AB83" i="24" s="1"/>
  <c r="DV85" i="24" l="1"/>
  <c r="DU85" i="24"/>
  <c r="BA83" i="24"/>
  <c r="CS85" i="24"/>
  <c r="CD86" i="24" s="1"/>
  <c r="W85" i="24"/>
  <c r="H86" i="24" s="1"/>
  <c r="AI83" i="24"/>
  <c r="DF84" i="24"/>
  <c r="DY84" i="24" s="1"/>
  <c r="DZ84" i="24" s="1"/>
  <c r="DC85" i="24"/>
  <c r="DD85" i="24"/>
  <c r="AJ83" i="24" l="1"/>
  <c r="AG84" i="24"/>
  <c r="AH84" i="24"/>
  <c r="L86" i="24"/>
  <c r="I86" i="24"/>
  <c r="J86" i="24" s="1"/>
  <c r="CE86" i="24"/>
  <c r="CF86" i="24" s="1"/>
  <c r="CH86" i="24"/>
  <c r="EA84" i="24"/>
  <c r="EB84" i="24" s="1"/>
  <c r="DG84" i="24"/>
  <c r="DH84" i="24" s="1"/>
  <c r="BB83" i="24"/>
  <c r="AZ84" i="24"/>
  <c r="AY84" i="24"/>
  <c r="CM86" i="24" l="1"/>
  <c r="CN86" i="24" s="1"/>
  <c r="BC83" i="24"/>
  <c r="BD83" i="24" s="1"/>
  <c r="DI84" i="24"/>
  <c r="DJ84" i="24" s="1"/>
  <c r="Q86" i="24"/>
  <c r="AK83" i="24"/>
  <c r="AL83" i="24" s="1"/>
  <c r="CL87" i="24" l="1"/>
  <c r="CK87" i="24"/>
  <c r="EC84" i="24"/>
  <c r="DN85" i="24" s="1"/>
  <c r="DK84" i="24"/>
  <c r="CV85" i="24" s="1"/>
  <c r="R86" i="24"/>
  <c r="P87" i="24"/>
  <c r="O87" i="24"/>
  <c r="AM83" i="24"/>
  <c r="AN83" i="24" s="1"/>
  <c r="BE83" i="24"/>
  <c r="BF83" i="24" s="1"/>
  <c r="CO86" i="24"/>
  <c r="CP86" i="24" s="1"/>
  <c r="BG83" i="24" l="1"/>
  <c r="AR84" i="24" s="1"/>
  <c r="AO83" i="24"/>
  <c r="Z84" i="24" s="1"/>
  <c r="S86" i="24"/>
  <c r="T86" i="24" s="1"/>
  <c r="CW85" i="24"/>
  <c r="CX85" i="24" s="1"/>
  <c r="CZ85" i="24"/>
  <c r="EH90" i="24"/>
  <c r="CQ86" i="24"/>
  <c r="CR86" i="24" s="1"/>
  <c r="DO85" i="24"/>
  <c r="DP85" i="24" s="1"/>
  <c r="DR85" i="24"/>
  <c r="EI90" i="24"/>
  <c r="DW85" i="24" l="1"/>
  <c r="DX85" i="24" s="1"/>
  <c r="CS86" i="24"/>
  <c r="CD87" i="24" s="1"/>
  <c r="DE85" i="24"/>
  <c r="U86" i="24"/>
  <c r="V86" i="24" s="1"/>
  <c r="AA84" i="24"/>
  <c r="AB84" i="24" s="1"/>
  <c r="AD84" i="24"/>
  <c r="AV84" i="24"/>
  <c r="AS84" i="24"/>
  <c r="AT84" i="24" s="1"/>
  <c r="DV86" i="24" l="1"/>
  <c r="DU86" i="24"/>
  <c r="W86" i="24"/>
  <c r="H87" i="24" s="1"/>
  <c r="BA84" i="24"/>
  <c r="AI84" i="24"/>
  <c r="DF85" i="24"/>
  <c r="DY85" i="24" s="1"/>
  <c r="DZ85" i="24" s="1"/>
  <c r="DD86" i="24"/>
  <c r="DC86" i="24"/>
  <c r="CE87" i="24"/>
  <c r="CF87" i="24" s="1"/>
  <c r="CH87" i="24"/>
  <c r="EA85" i="24" l="1"/>
  <c r="EB85" i="24" s="1"/>
  <c r="L87" i="24"/>
  <c r="I87" i="24"/>
  <c r="J87" i="24" s="1"/>
  <c r="AJ84" i="24"/>
  <c r="AH85" i="24"/>
  <c r="AG85" i="24"/>
  <c r="DG85" i="24"/>
  <c r="DH85" i="24" s="1"/>
  <c r="BB84" i="24"/>
  <c r="AY85" i="24"/>
  <c r="AZ85" i="24"/>
  <c r="CM87" i="24"/>
  <c r="BC84" i="24" l="1"/>
  <c r="BD84" i="24" s="1"/>
  <c r="BE84" i="24" s="1"/>
  <c r="BF84" i="24" s="1"/>
  <c r="AK84" i="24"/>
  <c r="AL84" i="24" s="1"/>
  <c r="DI85" i="24"/>
  <c r="DJ85" i="24" s="1"/>
  <c r="Q87" i="24"/>
  <c r="CN87" i="24"/>
  <c r="CK88" i="24"/>
  <c r="CL88" i="24"/>
  <c r="EC85" i="24" l="1"/>
  <c r="DN86" i="24" s="1"/>
  <c r="DK85" i="24"/>
  <c r="CV86" i="24" s="1"/>
  <c r="CO87" i="24"/>
  <c r="CP87" i="24" s="1"/>
  <c r="AM84" i="24"/>
  <c r="AN84" i="24" s="1"/>
  <c r="R87" i="24"/>
  <c r="P88" i="24"/>
  <c r="O88" i="24"/>
  <c r="BG84" i="24" l="1"/>
  <c r="AR85" i="24" s="1"/>
  <c r="AO84" i="24"/>
  <c r="Z85" i="24" s="1"/>
  <c r="CQ87" i="24"/>
  <c r="CR87" i="24" s="1"/>
  <c r="DR86" i="24"/>
  <c r="DO86" i="24"/>
  <c r="DP86" i="24" s="1"/>
  <c r="S87" i="24"/>
  <c r="T87" i="24" s="1"/>
  <c r="CW86" i="24"/>
  <c r="CX86" i="24" s="1"/>
  <c r="CZ86" i="24"/>
  <c r="DE86" i="24" l="1"/>
  <c r="DC87" i="24" s="1"/>
  <c r="CS87" i="24"/>
  <c r="CD88" i="24" s="1"/>
  <c r="DW86" i="24"/>
  <c r="U87" i="24"/>
  <c r="V87" i="24" s="1"/>
  <c r="AS85" i="24"/>
  <c r="AT85" i="24" s="1"/>
  <c r="AV85" i="24"/>
  <c r="AA85" i="24"/>
  <c r="AB85" i="24" s="1"/>
  <c r="AD85" i="24"/>
  <c r="DF86" i="24" l="1"/>
  <c r="DG86" i="24" s="1"/>
  <c r="DH86" i="24" s="1"/>
  <c r="DI86" i="24" s="1"/>
  <c r="DJ86" i="24" s="1"/>
  <c r="DD87" i="24"/>
  <c r="W87" i="24"/>
  <c r="H88" i="24" s="1"/>
  <c r="BA85" i="24"/>
  <c r="DX86" i="24"/>
  <c r="DV87" i="24"/>
  <c r="DU87" i="24"/>
  <c r="AI85" i="24"/>
  <c r="CE88" i="24"/>
  <c r="CF88" i="24" s="1"/>
  <c r="CH88" i="24"/>
  <c r="CM88" i="24" l="1"/>
  <c r="CN88" i="24" s="1"/>
  <c r="CO88" i="24" s="1"/>
  <c r="CP88" i="24" s="1"/>
  <c r="DY86" i="24"/>
  <c r="DZ86" i="24" s="1"/>
  <c r="EA86" i="24" s="1"/>
  <c r="EB86" i="24" s="1"/>
  <c r="EC86" i="24" s="1"/>
  <c r="DN87" i="24" s="1"/>
  <c r="DK86" i="24"/>
  <c r="CV87" i="24" s="1"/>
  <c r="I88" i="24"/>
  <c r="J88" i="24" s="1"/>
  <c r="L88" i="24"/>
  <c r="BB85" i="24"/>
  <c r="AZ86" i="24"/>
  <c r="AY86" i="24"/>
  <c r="AJ85" i="24"/>
  <c r="AG86" i="24"/>
  <c r="AH86" i="24"/>
  <c r="BC85" i="24" l="1"/>
  <c r="BD85" i="24" s="1"/>
  <c r="BE85" i="24" s="1"/>
  <c r="BF85" i="24" s="1"/>
  <c r="CL89" i="24"/>
  <c r="CK89" i="24"/>
  <c r="Q88" i="24"/>
  <c r="R88" i="24" s="1"/>
  <c r="S88" i="24" s="1"/>
  <c r="T88" i="24" s="1"/>
  <c r="DR87" i="24"/>
  <c r="DO87" i="24"/>
  <c r="DP87" i="24" s="1"/>
  <c r="CW87" i="24"/>
  <c r="CX87" i="24" s="1"/>
  <c r="CZ87" i="24"/>
  <c r="AK85" i="24"/>
  <c r="AL85" i="24" s="1"/>
  <c r="CQ88" i="24"/>
  <c r="CR88" i="24" s="1"/>
  <c r="DE87" i="24" l="1"/>
  <c r="DC88" i="24" s="1"/>
  <c r="P89" i="24"/>
  <c r="O89" i="24"/>
  <c r="DW87" i="24"/>
  <c r="DX87" i="24" s="1"/>
  <c r="U88" i="24"/>
  <c r="V88" i="24" s="1"/>
  <c r="AM85" i="24"/>
  <c r="AN85" i="24" s="1"/>
  <c r="CS88" i="24"/>
  <c r="CD89" i="24" s="1"/>
  <c r="DD88" i="24" l="1"/>
  <c r="DF87" i="24"/>
  <c r="DG87" i="24" s="1"/>
  <c r="DH87" i="24" s="1"/>
  <c r="DV88" i="24"/>
  <c r="DU88" i="24"/>
  <c r="W88" i="24"/>
  <c r="H89" i="24" s="1"/>
  <c r="BG85" i="24"/>
  <c r="AR86" i="24" s="1"/>
  <c r="AO85" i="24"/>
  <c r="Z86" i="24" s="1"/>
  <c r="CE89" i="24"/>
  <c r="CF89" i="24" s="1"/>
  <c r="CH89" i="24"/>
  <c r="DY87" i="24" l="1"/>
  <c r="DZ87" i="24" s="1"/>
  <c r="EA87" i="24" s="1"/>
  <c r="EB87" i="24" s="1"/>
  <c r="DI87" i="24"/>
  <c r="DJ87" i="24" s="1"/>
  <c r="AD86" i="24"/>
  <c r="AA86" i="24"/>
  <c r="AB86" i="24" s="1"/>
  <c r="CM89" i="24"/>
  <c r="AV86" i="24"/>
  <c r="AS86" i="24"/>
  <c r="AT86" i="24" s="1"/>
  <c r="I89" i="24"/>
  <c r="J89" i="24" s="1"/>
  <c r="L89" i="24"/>
  <c r="AI86" i="24" l="1"/>
  <c r="AJ86" i="24" s="1"/>
  <c r="BA86" i="24"/>
  <c r="BB86" i="24" s="1"/>
  <c r="Q89" i="24"/>
  <c r="R89" i="24" s="1"/>
  <c r="EC87" i="24"/>
  <c r="DN88" i="24" s="1"/>
  <c r="DK87" i="24"/>
  <c r="CV88" i="24" s="1"/>
  <c r="CN89" i="24"/>
  <c r="CO89" i="24" s="1"/>
  <c r="CP89" i="24" s="1"/>
  <c r="CK90" i="24"/>
  <c r="CL90" i="24"/>
  <c r="AH87" i="24" l="1"/>
  <c r="AG87" i="24"/>
  <c r="BC86" i="24"/>
  <c r="BD86" i="24" s="1"/>
  <c r="BE86" i="24" s="1"/>
  <c r="BF86" i="24" s="1"/>
  <c r="P90" i="24"/>
  <c r="O90" i="24"/>
  <c r="AZ87" i="24"/>
  <c r="S89" i="24"/>
  <c r="T89" i="24" s="1"/>
  <c r="U89" i="24" s="1"/>
  <c r="V89" i="24" s="1"/>
  <c r="AY87" i="24"/>
  <c r="AK86" i="24"/>
  <c r="AL86" i="24" s="1"/>
  <c r="AM86" i="24" s="1"/>
  <c r="AN86" i="24" s="1"/>
  <c r="CQ89" i="24"/>
  <c r="CR89" i="24" s="1"/>
  <c r="DR88" i="24"/>
  <c r="DO88" i="24"/>
  <c r="DP88" i="24" s="1"/>
  <c r="CW88" i="24"/>
  <c r="CX88" i="24" s="1"/>
  <c r="CZ88" i="24"/>
  <c r="BG86" i="24" l="1"/>
  <c r="AR87" i="24" s="1"/>
  <c r="AO86" i="24"/>
  <c r="Z87" i="24" s="1"/>
  <c r="CS89" i="24"/>
  <c r="CD90" i="24" s="1"/>
  <c r="W89" i="24"/>
  <c r="H90" i="24" s="1"/>
  <c r="DW88" i="24"/>
  <c r="DE88" i="24"/>
  <c r="AV87" i="24" l="1"/>
  <c r="AS87" i="24"/>
  <c r="AT87" i="24" s="1"/>
  <c r="L90" i="24"/>
  <c r="I90" i="24"/>
  <c r="J90" i="24" s="1"/>
  <c r="BK90" i="24"/>
  <c r="DF88" i="24"/>
  <c r="DG88" i="24" s="1"/>
  <c r="DH88" i="24" s="1"/>
  <c r="DC89" i="24"/>
  <c r="DD89" i="24"/>
  <c r="DX88" i="24"/>
  <c r="DV89" i="24"/>
  <c r="DU89" i="24"/>
  <c r="CH90" i="24"/>
  <c r="CE90" i="24"/>
  <c r="CF90" i="24" s="1"/>
  <c r="AA87" i="24"/>
  <c r="AB87" i="24" s="1"/>
  <c r="AD87" i="24"/>
  <c r="CM90" i="24" l="1"/>
  <c r="CN90" i="24" s="1"/>
  <c r="DI88" i="24"/>
  <c r="DJ88" i="24" s="1"/>
  <c r="AI87" i="24"/>
  <c r="Q90" i="24"/>
  <c r="DY88" i="24"/>
  <c r="DZ88" i="24" s="1"/>
  <c r="BA87" i="24"/>
  <c r="CL91" i="24" l="1"/>
  <c r="CK91" i="24"/>
  <c r="DK88" i="24"/>
  <c r="CV89" i="24" s="1"/>
  <c r="R90" i="24"/>
  <c r="P91" i="24"/>
  <c r="O91" i="24"/>
  <c r="EA88" i="24"/>
  <c r="EB88" i="24" s="1"/>
  <c r="EC88" i="24" s="1"/>
  <c r="DN89" i="24" s="1"/>
  <c r="BB87" i="24"/>
  <c r="AY88" i="24"/>
  <c r="AZ88" i="24"/>
  <c r="AJ87" i="24"/>
  <c r="AG88" i="24"/>
  <c r="AH88" i="24"/>
  <c r="CO90" i="24"/>
  <c r="CP90" i="24" s="1"/>
  <c r="BC87" i="24" l="1"/>
  <c r="BD87" i="24" s="1"/>
  <c r="BE87" i="24" s="1"/>
  <c r="BF87" i="24" s="1"/>
  <c r="DR89" i="24"/>
  <c r="DO89" i="24"/>
  <c r="DP89" i="24" s="1"/>
  <c r="AK87" i="24"/>
  <c r="AL87" i="24" s="1"/>
  <c r="CQ90" i="24"/>
  <c r="CR90" i="24" s="1"/>
  <c r="S90" i="24"/>
  <c r="T90" i="24" s="1"/>
  <c r="CW89" i="24"/>
  <c r="CX89" i="24" s="1"/>
  <c r="CZ89" i="24"/>
  <c r="DE89" i="24" l="1"/>
  <c r="DC90" i="24" s="1"/>
  <c r="DW89" i="24"/>
  <c r="DU90" i="24" s="1"/>
  <c r="CS90" i="24"/>
  <c r="CD91" i="24" s="1"/>
  <c r="U90" i="24"/>
  <c r="V90" i="24" s="1"/>
  <c r="AM87" i="24"/>
  <c r="AN87" i="24" s="1"/>
  <c r="DX89" i="24" l="1"/>
  <c r="DF89" i="24"/>
  <c r="DV90" i="24"/>
  <c r="DD90" i="24"/>
  <c r="BG87" i="24"/>
  <c r="AR88" i="24" s="1"/>
  <c r="AO87" i="24"/>
  <c r="Z88" i="24" s="1"/>
  <c r="W90" i="24"/>
  <c r="H91" i="24" s="1"/>
  <c r="CE91" i="24"/>
  <c r="CF91" i="24" s="1"/>
  <c r="CH91" i="24"/>
  <c r="DY89" i="24" l="1"/>
  <c r="DZ89" i="24" s="1"/>
  <c r="EA89" i="24" s="1"/>
  <c r="EB89" i="24" s="1"/>
  <c r="DG89" i="24"/>
  <c r="DH89" i="24" s="1"/>
  <c r="DI89" i="24" s="1"/>
  <c r="CM91" i="24"/>
  <c r="I91" i="24"/>
  <c r="J91" i="24" s="1"/>
  <c r="L91" i="24"/>
  <c r="AD88" i="24"/>
  <c r="AA88" i="24"/>
  <c r="AB88" i="24" s="1"/>
  <c r="AS88" i="24"/>
  <c r="AT88" i="24" s="1"/>
  <c r="AV88" i="24"/>
  <c r="Q91" i="24" l="1"/>
  <c r="P92" i="24" s="1"/>
  <c r="AI88" i="24"/>
  <c r="AJ88" i="24" s="1"/>
  <c r="AK88" i="24" s="1"/>
  <c r="AL88" i="24" s="1"/>
  <c r="DJ89" i="24"/>
  <c r="EC89" i="24" s="1"/>
  <c r="DN90" i="24" s="1"/>
  <c r="BA88" i="24"/>
  <c r="BB88" i="24" s="1"/>
  <c r="CN91" i="24"/>
  <c r="CO91" i="24" s="1"/>
  <c r="CP91" i="24" s="1"/>
  <c r="CL92" i="24"/>
  <c r="CK92" i="24"/>
  <c r="AZ89" i="24" l="1"/>
  <c r="AY89" i="24"/>
  <c r="DK89" i="24"/>
  <c r="CV90" i="24" s="1"/>
  <c r="CW90" i="24" s="1"/>
  <c r="CX90" i="24" s="1"/>
  <c r="R91" i="24"/>
  <c r="S91" i="24" s="1"/>
  <c r="T91" i="24" s="1"/>
  <c r="O92" i="24"/>
  <c r="AG89" i="24"/>
  <c r="AH89" i="24"/>
  <c r="AM88" i="24"/>
  <c r="AN88" i="24" s="1"/>
  <c r="BC88" i="24"/>
  <c r="BD88" i="24" s="1"/>
  <c r="DR90" i="24"/>
  <c r="DO90" i="24"/>
  <c r="DP90" i="24" s="1"/>
  <c r="CQ91" i="24"/>
  <c r="CR91" i="24" s="1"/>
  <c r="CZ90" i="24" l="1"/>
  <c r="DE90" i="24" s="1"/>
  <c r="DF90" i="24" s="1"/>
  <c r="DW90" i="24"/>
  <c r="DX90" i="24" s="1"/>
  <c r="CS91" i="24"/>
  <c r="CD92" i="24" s="1"/>
  <c r="AO88" i="24"/>
  <c r="Z89" i="24" s="1"/>
  <c r="BE88" i="24"/>
  <c r="BF88" i="24" s="1"/>
  <c r="BG88" i="24" s="1"/>
  <c r="AR89" i="24" s="1"/>
  <c r="U91" i="24"/>
  <c r="V91" i="24" s="1"/>
  <c r="DD91" i="24" l="1"/>
  <c r="DC91" i="24"/>
  <c r="DV91" i="24"/>
  <c r="DU91" i="24"/>
  <c r="DY90" i="24"/>
  <c r="DZ90" i="24" s="1"/>
  <c r="EA90" i="24" s="1"/>
  <c r="EB90" i="24" s="1"/>
  <c r="AV89" i="24"/>
  <c r="AS89" i="24"/>
  <c r="AT89" i="24" s="1"/>
  <c r="W91" i="24"/>
  <c r="H92" i="24" s="1"/>
  <c r="AD89" i="24"/>
  <c r="AA89" i="24"/>
  <c r="AB89" i="24" s="1"/>
  <c r="DG90" i="24"/>
  <c r="DH90" i="24" s="1"/>
  <c r="CH92" i="24"/>
  <c r="CE92" i="24"/>
  <c r="CF92" i="24" s="1"/>
  <c r="AI89" i="24" l="1"/>
  <c r="I92" i="24"/>
  <c r="J92" i="24" s="1"/>
  <c r="L92" i="24"/>
  <c r="L30" i="14"/>
  <c r="BA89" i="24"/>
  <c r="CM92" i="24"/>
  <c r="DI90" i="24"/>
  <c r="DJ90" i="24" s="1"/>
  <c r="EC90" i="24" l="1"/>
  <c r="DN91" i="24" s="1"/>
  <c r="DK90" i="24"/>
  <c r="CV91" i="24" s="1"/>
  <c r="Q92" i="24"/>
  <c r="CN92" i="24"/>
  <c r="CO92" i="24" s="1"/>
  <c r="CP92" i="24" s="1"/>
  <c r="CK93" i="24"/>
  <c r="CL93" i="24"/>
  <c r="BB89" i="24"/>
  <c r="AZ90" i="24"/>
  <c r="AY90" i="24"/>
  <c r="AJ89" i="24"/>
  <c r="AK89" i="24" s="1"/>
  <c r="AL89" i="24" s="1"/>
  <c r="AG90" i="24"/>
  <c r="AH90" i="24"/>
  <c r="CQ92" i="24" l="1"/>
  <c r="CR92" i="24" s="1"/>
  <c r="AM89" i="24"/>
  <c r="AN89" i="24" s="1"/>
  <c r="DO91" i="24"/>
  <c r="DP91" i="24" s="1"/>
  <c r="DR91" i="24"/>
  <c r="R92" i="24"/>
  <c r="S92" i="24" s="1"/>
  <c r="T92" i="24" s="1"/>
  <c r="O93" i="24"/>
  <c r="P93" i="24"/>
  <c r="BC89" i="24"/>
  <c r="BD89" i="24" s="1"/>
  <c r="CW91" i="24"/>
  <c r="CX91" i="24" s="1"/>
  <c r="CZ91" i="24"/>
  <c r="DE91" i="24" l="1"/>
  <c r="DF91" i="24" s="1"/>
  <c r="DG91" i="24" s="1"/>
  <c r="DH91" i="24" s="1"/>
  <c r="U92" i="24"/>
  <c r="V92" i="24" s="1"/>
  <c r="CS92" i="24"/>
  <c r="CD93" i="24" s="1"/>
  <c r="AO89" i="24"/>
  <c r="Z90" i="24" s="1"/>
  <c r="BE89" i="24"/>
  <c r="BF89" i="24" s="1"/>
  <c r="BG89" i="24" s="1"/>
  <c r="AR90" i="24" s="1"/>
  <c r="DW91" i="24"/>
  <c r="DC92" i="24" l="1"/>
  <c r="DD92" i="24"/>
  <c r="AV90" i="24"/>
  <c r="AS90" i="24"/>
  <c r="AT90" i="24" s="1"/>
  <c r="BM90" i="24"/>
  <c r="W92" i="24"/>
  <c r="H93" i="24" s="1"/>
  <c r="DI91" i="24"/>
  <c r="DJ91" i="24" s="1"/>
  <c r="CH93" i="24"/>
  <c r="CE93" i="24"/>
  <c r="CF93" i="24" s="1"/>
  <c r="DX91" i="24"/>
  <c r="DY91" i="24" s="1"/>
  <c r="DZ91" i="24" s="1"/>
  <c r="DU92" i="24"/>
  <c r="DV92" i="24"/>
  <c r="AD90" i="24"/>
  <c r="AA90" i="24"/>
  <c r="AB90" i="24" s="1"/>
  <c r="BL90" i="24"/>
  <c r="BA90" i="24" l="1"/>
  <c r="BB90" i="24" s="1"/>
  <c r="DK91" i="24"/>
  <c r="CV92" i="24" s="1"/>
  <c r="CM93" i="24"/>
  <c r="L93" i="24"/>
  <c r="I93" i="24"/>
  <c r="J93" i="24" s="1"/>
  <c r="AI90" i="24"/>
  <c r="EA91" i="24"/>
  <c r="EB91" i="24" s="1"/>
  <c r="EC91" i="24" s="1"/>
  <c r="DN92" i="24" s="1"/>
  <c r="AY91" i="24" l="1"/>
  <c r="AZ91" i="24"/>
  <c r="Q93" i="24"/>
  <c r="R93" i="24" s="1"/>
  <c r="DO92" i="24"/>
  <c r="DP92" i="24" s="1"/>
  <c r="DR92" i="24"/>
  <c r="AJ90" i="24"/>
  <c r="BC90" i="24" s="1"/>
  <c r="BD90" i="24" s="1"/>
  <c r="AG91" i="24"/>
  <c r="AH91" i="24"/>
  <c r="CN93" i="24"/>
  <c r="CO93" i="24" s="1"/>
  <c r="CP93" i="24" s="1"/>
  <c r="CL94" i="24"/>
  <c r="CK94" i="24"/>
  <c r="CW92" i="24"/>
  <c r="CX92" i="24" s="1"/>
  <c r="CZ92" i="24"/>
  <c r="O94" i="24" l="1"/>
  <c r="P94" i="24"/>
  <c r="AK90" i="24"/>
  <c r="AL90" i="24" s="1"/>
  <c r="AM90" i="24" s="1"/>
  <c r="AN90" i="24" s="1"/>
  <c r="DE92" i="24"/>
  <c r="DF92" i="24" s="1"/>
  <c r="DW92" i="24"/>
  <c r="DX92" i="24" s="1"/>
  <c r="BE90" i="24"/>
  <c r="BF90" i="24" s="1"/>
  <c r="CQ93" i="24"/>
  <c r="CR93" i="24" s="1"/>
  <c r="S93" i="24"/>
  <c r="T93" i="24" s="1"/>
  <c r="DD93" i="24" l="1"/>
  <c r="DC93" i="24"/>
  <c r="DV93" i="24"/>
  <c r="DU93" i="24"/>
  <c r="DY92" i="24"/>
  <c r="DZ92" i="24" s="1"/>
  <c r="EA92" i="24" s="1"/>
  <c r="EB92" i="24" s="1"/>
  <c r="BG90" i="24"/>
  <c r="AR91" i="24" s="1"/>
  <c r="AO90" i="24"/>
  <c r="Z91" i="24" s="1"/>
  <c r="U93" i="24"/>
  <c r="V93" i="24" s="1"/>
  <c r="CS93" i="24"/>
  <c r="CD94" i="24" s="1"/>
  <c r="DG92" i="24"/>
  <c r="DH92" i="24" s="1"/>
  <c r="DI92" i="24" l="1"/>
  <c r="DJ92" i="24" s="1"/>
  <c r="W93" i="24"/>
  <c r="H94" i="24" s="1"/>
  <c r="AV91" i="24"/>
  <c r="AS91" i="24"/>
  <c r="AT91" i="24" s="1"/>
  <c r="CH94" i="24"/>
  <c r="CE94" i="24"/>
  <c r="CF94" i="24" s="1"/>
  <c r="AA91" i="24"/>
  <c r="AB91" i="24" s="1"/>
  <c r="AD91" i="24"/>
  <c r="AI91" i="24" l="1"/>
  <c r="AJ91" i="24" s="1"/>
  <c r="AK91" i="24" s="1"/>
  <c r="AL91" i="24" s="1"/>
  <c r="CM94" i="24"/>
  <c r="CK95" i="24" s="1"/>
  <c r="EC92" i="24"/>
  <c r="DN93" i="24" s="1"/>
  <c r="DK92" i="24"/>
  <c r="CV93" i="24" s="1"/>
  <c r="BA91" i="24"/>
  <c r="L94" i="24"/>
  <c r="I94" i="24"/>
  <c r="J94" i="24" s="1"/>
  <c r="AG92" i="24" l="1"/>
  <c r="AH92" i="24"/>
  <c r="CN94" i="24"/>
  <c r="CO94" i="24" s="1"/>
  <c r="CP94" i="24" s="1"/>
  <c r="CQ94" i="24" s="1"/>
  <c r="CL95" i="24"/>
  <c r="Q94" i="24"/>
  <c r="R94" i="24" s="1"/>
  <c r="AM91" i="24"/>
  <c r="AN91" i="24" s="1"/>
  <c r="DO93" i="24"/>
  <c r="DP93" i="24" s="1"/>
  <c r="DR93" i="24"/>
  <c r="BB91" i="24"/>
  <c r="BC91" i="24" s="1"/>
  <c r="BD91" i="24" s="1"/>
  <c r="AZ92" i="24"/>
  <c r="AY92" i="24"/>
  <c r="CW93" i="24"/>
  <c r="CX93" i="24" s="1"/>
  <c r="CZ93" i="24"/>
  <c r="DE93" i="24" l="1"/>
  <c r="DF93" i="24" s="1"/>
  <c r="DG93" i="24" s="1"/>
  <c r="DH93" i="24" s="1"/>
  <c r="CR94" i="24"/>
  <c r="CS94" i="24" s="1"/>
  <c r="CD95" i="24" s="1"/>
  <c r="P95" i="24"/>
  <c r="O95" i="24"/>
  <c r="BE91" i="24"/>
  <c r="BF91" i="24" s="1"/>
  <c r="BG91" i="24" s="1"/>
  <c r="AR92" i="24" s="1"/>
  <c r="AO91" i="24"/>
  <c r="Z92" i="24" s="1"/>
  <c r="DW93" i="24"/>
  <c r="S94" i="24"/>
  <c r="T94" i="24" s="1"/>
  <c r="DC94" i="24" l="1"/>
  <c r="DD94" i="24"/>
  <c r="DI93" i="24"/>
  <c r="DJ93" i="24" s="1"/>
  <c r="L32" i="14"/>
  <c r="AV92" i="24"/>
  <c r="AS92" i="24"/>
  <c r="AT92" i="24" s="1"/>
  <c r="AA92" i="24"/>
  <c r="AB92" i="24" s="1"/>
  <c r="L31" i="14"/>
  <c r="AD92" i="24"/>
  <c r="DX93" i="24"/>
  <c r="DY93" i="24" s="1"/>
  <c r="DZ93" i="24" s="1"/>
  <c r="DV94" i="24"/>
  <c r="DU94" i="24"/>
  <c r="U94" i="24"/>
  <c r="V94" i="24" s="1"/>
  <c r="CH95" i="24"/>
  <c r="CE95" i="24"/>
  <c r="CF95" i="24" s="1"/>
  <c r="AI92" i="24" l="1"/>
  <c r="AJ92" i="24" s="1"/>
  <c r="AK92" i="24" s="1"/>
  <c r="AL92" i="24" s="1"/>
  <c r="W94" i="24"/>
  <c r="H95" i="24" s="1"/>
  <c r="DK93" i="24"/>
  <c r="CV94" i="24" s="1"/>
  <c r="EA93" i="24"/>
  <c r="EB93" i="24" s="1"/>
  <c r="EC93" i="24" s="1"/>
  <c r="DN94" i="24" s="1"/>
  <c r="BA92" i="24"/>
  <c r="CM95" i="24"/>
  <c r="AH93" i="24" l="1"/>
  <c r="AG93" i="24"/>
  <c r="AM92" i="24"/>
  <c r="AN92" i="24" s="1"/>
  <c r="DR94" i="24"/>
  <c r="DO94" i="24"/>
  <c r="DP94" i="24" s="1"/>
  <c r="CN95" i="24"/>
  <c r="CK96" i="24"/>
  <c r="CL96" i="24"/>
  <c r="CZ94" i="24"/>
  <c r="CW94" i="24"/>
  <c r="CX94" i="24" s="1"/>
  <c r="BB92" i="24"/>
  <c r="BC92" i="24" s="1"/>
  <c r="BD92" i="24" s="1"/>
  <c r="AY93" i="24"/>
  <c r="AZ93" i="24"/>
  <c r="I95" i="24"/>
  <c r="J95" i="24" s="1"/>
  <c r="L95" i="24"/>
  <c r="Q95" i="24" l="1"/>
  <c r="R95" i="24" s="1"/>
  <c r="DE94" i="24"/>
  <c r="DC95" i="24" s="1"/>
  <c r="BE92" i="24"/>
  <c r="BF92" i="24" s="1"/>
  <c r="BG92" i="24" s="1"/>
  <c r="AR93" i="24" s="1"/>
  <c r="CO95" i="24"/>
  <c r="CP95" i="24" s="1"/>
  <c r="DW94" i="24"/>
  <c r="AO92" i="24"/>
  <c r="Z93" i="24" s="1"/>
  <c r="P96" i="24" l="1"/>
  <c r="O96" i="24"/>
  <c r="DF94" i="24"/>
  <c r="DG94" i="24" s="1"/>
  <c r="DH94" i="24" s="1"/>
  <c r="DI94" i="24" s="1"/>
  <c r="DJ94" i="24" s="1"/>
  <c r="DD95" i="24"/>
  <c r="AV93" i="24"/>
  <c r="AS93" i="24"/>
  <c r="AT93" i="24" s="1"/>
  <c r="S95" i="24"/>
  <c r="T95" i="24" s="1"/>
  <c r="DX94" i="24"/>
  <c r="DU95" i="24"/>
  <c r="DV95" i="24"/>
  <c r="CQ95" i="24"/>
  <c r="CR95" i="24" s="1"/>
  <c r="AA93" i="24"/>
  <c r="AB93" i="24" s="1"/>
  <c r="AD93" i="24"/>
  <c r="AI93" i="24" l="1"/>
  <c r="AJ93" i="24" s="1"/>
  <c r="AK93" i="24" s="1"/>
  <c r="AL93" i="24" s="1"/>
  <c r="DY94" i="24"/>
  <c r="DZ94" i="24" s="1"/>
  <c r="EA94" i="24" s="1"/>
  <c r="EB94" i="24" s="1"/>
  <c r="EC94" i="24" s="1"/>
  <c r="DN95" i="24" s="1"/>
  <c r="CS95" i="24"/>
  <c r="CD96" i="24" s="1"/>
  <c r="DK94" i="24"/>
  <c r="CV95" i="24" s="1"/>
  <c r="BA93" i="24"/>
  <c r="U95" i="24"/>
  <c r="V95" i="24" s="1"/>
  <c r="AG94" i="24" l="1"/>
  <c r="AH94" i="24"/>
  <c r="DR95" i="24"/>
  <c r="DO95" i="24"/>
  <c r="DP95" i="24" s="1"/>
  <c r="AM93" i="24"/>
  <c r="AN93" i="24" s="1"/>
  <c r="W95" i="24"/>
  <c r="H96" i="24" s="1"/>
  <c r="BB93" i="24"/>
  <c r="BC93" i="24" s="1"/>
  <c r="BD93" i="24" s="1"/>
  <c r="AZ94" i="24"/>
  <c r="AY94" i="24"/>
  <c r="CW95" i="24"/>
  <c r="CX95" i="24" s="1"/>
  <c r="CZ95" i="24"/>
  <c r="CE96" i="24"/>
  <c r="CF96" i="24" s="1"/>
  <c r="CH96" i="24"/>
  <c r="DE95" i="24" l="1"/>
  <c r="DF95" i="24" s="1"/>
  <c r="DG95" i="24" s="1"/>
  <c r="DH95" i="24" s="1"/>
  <c r="CM96" i="24"/>
  <c r="CN96" i="24" s="1"/>
  <c r="CO96" i="24" s="1"/>
  <c r="CP96" i="24" s="1"/>
  <c r="BE93" i="24"/>
  <c r="BF93" i="24" s="1"/>
  <c r="BG93" i="24" s="1"/>
  <c r="AR94" i="24" s="1"/>
  <c r="AO93" i="24"/>
  <c r="Z94" i="24" s="1"/>
  <c r="L96" i="24"/>
  <c r="I96" i="24"/>
  <c r="J96" i="24" s="1"/>
  <c r="DW95" i="24"/>
  <c r="DC96" i="24" l="1"/>
  <c r="DD96" i="24"/>
  <c r="CL97" i="24"/>
  <c r="CK97" i="24"/>
  <c r="CQ96" i="24"/>
  <c r="CR96" i="24" s="1"/>
  <c r="AV94" i="24"/>
  <c r="AS94" i="24"/>
  <c r="AT94" i="24" s="1"/>
  <c r="DI95" i="24"/>
  <c r="DJ95" i="24" s="1"/>
  <c r="Q96" i="24"/>
  <c r="DX95" i="24"/>
  <c r="DY95" i="24" s="1"/>
  <c r="DZ95" i="24" s="1"/>
  <c r="DU96" i="24"/>
  <c r="DV96" i="24"/>
  <c r="AA94" i="24"/>
  <c r="AB94" i="24" s="1"/>
  <c r="AD94" i="24"/>
  <c r="AI94" i="24" l="1"/>
  <c r="AJ94" i="24" s="1"/>
  <c r="CS96" i="24"/>
  <c r="CD97" i="24" s="1"/>
  <c r="EA95" i="24"/>
  <c r="EB95" i="24" s="1"/>
  <c r="EC95" i="24" s="1"/>
  <c r="DN96" i="24" s="1"/>
  <c r="DK95" i="24"/>
  <c r="CV96" i="24" s="1"/>
  <c r="BA94" i="24"/>
  <c r="R96" i="24"/>
  <c r="O97" i="24"/>
  <c r="P97" i="24"/>
  <c r="AG95" i="24" l="1"/>
  <c r="AH95" i="24"/>
  <c r="DR96" i="24"/>
  <c r="DO96" i="24"/>
  <c r="DP96" i="24" s="1"/>
  <c r="CZ96" i="24"/>
  <c r="CW96" i="24"/>
  <c r="CX96" i="24" s="1"/>
  <c r="AK94" i="24"/>
  <c r="AL94" i="24" s="1"/>
  <c r="S96" i="24"/>
  <c r="T96" i="24" s="1"/>
  <c r="BB94" i="24"/>
  <c r="BC94" i="24" s="1"/>
  <c r="BD94" i="24" s="1"/>
  <c r="AY95" i="24"/>
  <c r="AZ95" i="24"/>
  <c r="CE97" i="24"/>
  <c r="CF97" i="24" s="1"/>
  <c r="CH97" i="24"/>
  <c r="EG102" i="24"/>
  <c r="CM97" i="24" l="1"/>
  <c r="CN97" i="24" s="1"/>
  <c r="BE94" i="24"/>
  <c r="BF94" i="24" s="1"/>
  <c r="DE96" i="24"/>
  <c r="AM94" i="24"/>
  <c r="AN94" i="24" s="1"/>
  <c r="DW96" i="24"/>
  <c r="U96" i="24"/>
  <c r="V96" i="24" s="1"/>
  <c r="CK98" i="24" l="1"/>
  <c r="CL98" i="24"/>
  <c r="W96" i="24"/>
  <c r="H97" i="24" s="1"/>
  <c r="DF96" i="24"/>
  <c r="DC97" i="24"/>
  <c r="DD97" i="24"/>
  <c r="BG94" i="24"/>
  <c r="AR95" i="24" s="1"/>
  <c r="AO94" i="24"/>
  <c r="Z95" i="24" s="1"/>
  <c r="DX96" i="24"/>
  <c r="DU97" i="24"/>
  <c r="DV97" i="24"/>
  <c r="CO97" i="24"/>
  <c r="CP97" i="24" s="1"/>
  <c r="DY96" i="24" l="1"/>
  <c r="DZ96" i="24" s="1"/>
  <c r="EA96" i="24" s="1"/>
  <c r="EB96" i="24" s="1"/>
  <c r="L97" i="24"/>
  <c r="I97" i="24"/>
  <c r="J97" i="24" s="1"/>
  <c r="CQ97" i="24"/>
  <c r="CR97" i="24" s="1"/>
  <c r="AV95" i="24"/>
  <c r="AS95" i="24"/>
  <c r="AT95" i="24" s="1"/>
  <c r="DG96" i="24"/>
  <c r="DH96" i="24" s="1"/>
  <c r="AD95" i="24"/>
  <c r="AA95" i="24"/>
  <c r="AB95" i="24" s="1"/>
  <c r="BA95" i="24" l="1"/>
  <c r="BB95" i="24" s="1"/>
  <c r="Q97" i="24"/>
  <c r="CS97" i="24"/>
  <c r="CD98" i="24" s="1"/>
  <c r="DI96" i="24"/>
  <c r="DJ96" i="24" s="1"/>
  <c r="AI95" i="24"/>
  <c r="AZ96" i="24" l="1"/>
  <c r="AY96" i="24"/>
  <c r="EC96" i="24"/>
  <c r="DN97" i="24" s="1"/>
  <c r="DK96" i="24"/>
  <c r="CV97" i="24" s="1"/>
  <c r="R97" i="24"/>
  <c r="O98" i="24"/>
  <c r="P98" i="24"/>
  <c r="CE98" i="24"/>
  <c r="CF98" i="24" s="1"/>
  <c r="CH98" i="24"/>
  <c r="AJ95" i="24"/>
  <c r="BC95" i="24" s="1"/>
  <c r="BD95" i="24" s="1"/>
  <c r="AG96" i="24"/>
  <c r="AH96" i="24"/>
  <c r="CM98" i="24" l="1"/>
  <c r="CN98" i="24" s="1"/>
  <c r="CZ97" i="24"/>
  <c r="CW97" i="24"/>
  <c r="CX97" i="24" s="1"/>
  <c r="EH102" i="24"/>
  <c r="DO97" i="24"/>
  <c r="DP97" i="24" s="1"/>
  <c r="DR97" i="24"/>
  <c r="EI102" i="24"/>
  <c r="AK95" i="24"/>
  <c r="AL95" i="24" s="1"/>
  <c r="BE95" i="24"/>
  <c r="BF95" i="24" s="1"/>
  <c r="S97" i="24"/>
  <c r="T97" i="24" s="1"/>
  <c r="CL99" i="24" l="1"/>
  <c r="CK99" i="24"/>
  <c r="DW97" i="24"/>
  <c r="DX97" i="24" s="1"/>
  <c r="AM95" i="24"/>
  <c r="AN95" i="24" s="1"/>
  <c r="U97" i="24"/>
  <c r="V97" i="24" s="1"/>
  <c r="CO98" i="24"/>
  <c r="CP98" i="24" s="1"/>
  <c r="DE97" i="24"/>
  <c r="DU98" i="24" l="1"/>
  <c r="DV98" i="24"/>
  <c r="W97" i="24"/>
  <c r="H98" i="24" s="1"/>
  <c r="BG95" i="24"/>
  <c r="AR96" i="24" s="1"/>
  <c r="AO95" i="24"/>
  <c r="Z96" i="24" s="1"/>
  <c r="CQ98" i="24"/>
  <c r="CR98" i="24" s="1"/>
  <c r="DF97" i="24"/>
  <c r="DY97" i="24" s="1"/>
  <c r="DZ97" i="24" s="1"/>
  <c r="DC98" i="24"/>
  <c r="DD98" i="24"/>
  <c r="CS98" i="24" l="1"/>
  <c r="CD99" i="24" s="1"/>
  <c r="DG97" i="24"/>
  <c r="DH97" i="24" s="1"/>
  <c r="I98" i="24"/>
  <c r="J98" i="24" s="1"/>
  <c r="L98" i="24"/>
  <c r="EA97" i="24"/>
  <c r="EB97" i="24" s="1"/>
  <c r="AA96" i="24"/>
  <c r="AB96" i="24" s="1"/>
  <c r="AD96" i="24"/>
  <c r="AV96" i="24"/>
  <c r="AS96" i="24"/>
  <c r="AT96" i="24" s="1"/>
  <c r="AI96" i="24" l="1"/>
  <c r="AJ96" i="24" s="1"/>
  <c r="Q98" i="24"/>
  <c r="R98" i="24" s="1"/>
  <c r="BA96" i="24"/>
  <c r="DI97" i="24"/>
  <c r="DJ97" i="24" s="1"/>
  <c r="CH99" i="24"/>
  <c r="CE99" i="24"/>
  <c r="CF99" i="24" s="1"/>
  <c r="AG97" i="24" l="1"/>
  <c r="AH97" i="24"/>
  <c r="P99" i="24"/>
  <c r="O99" i="24"/>
  <c r="BB96" i="24"/>
  <c r="BC96" i="24" s="1"/>
  <c r="BD96" i="24" s="1"/>
  <c r="AY97" i="24"/>
  <c r="AZ97" i="24"/>
  <c r="AK96" i="24"/>
  <c r="AL96" i="24" s="1"/>
  <c r="EC97" i="24"/>
  <c r="DN98" i="24" s="1"/>
  <c r="DK97" i="24"/>
  <c r="CV98" i="24" s="1"/>
  <c r="CM99" i="24"/>
  <c r="S98" i="24"/>
  <c r="T98" i="24" s="1"/>
  <c r="BE96" i="24" l="1"/>
  <c r="BF96" i="24" s="1"/>
  <c r="U98" i="24"/>
  <c r="V98" i="24" s="1"/>
  <c r="AM96" i="24"/>
  <c r="AN96" i="24" s="1"/>
  <c r="DR98" i="24"/>
  <c r="DO98" i="24"/>
  <c r="DP98" i="24" s="1"/>
  <c r="CN99" i="24"/>
  <c r="CO99" i="24" s="1"/>
  <c r="CP99" i="24" s="1"/>
  <c r="CL100" i="24"/>
  <c r="CK100" i="24"/>
  <c r="CZ98" i="24"/>
  <c r="CW98" i="24"/>
  <c r="CX98" i="24" s="1"/>
  <c r="CQ99" i="24" l="1"/>
  <c r="CR99" i="24" s="1"/>
  <c r="W98" i="24"/>
  <c r="H99" i="24" s="1"/>
  <c r="DE98" i="24"/>
  <c r="BG96" i="24"/>
  <c r="AR97" i="24" s="1"/>
  <c r="AO96" i="24"/>
  <c r="Z97" i="24" s="1"/>
  <c r="DW98" i="24"/>
  <c r="CS99" i="24" l="1"/>
  <c r="CD100" i="24" s="1"/>
  <c r="AV97" i="24"/>
  <c r="AS97" i="24"/>
  <c r="AT97" i="24" s="1"/>
  <c r="DX98" i="24"/>
  <c r="DV99" i="24"/>
  <c r="DU99" i="24"/>
  <c r="DF98" i="24"/>
  <c r="DG98" i="24" s="1"/>
  <c r="DH98" i="24" s="1"/>
  <c r="DD99" i="24"/>
  <c r="DC99" i="24"/>
  <c r="I99" i="24"/>
  <c r="J99" i="24" s="1"/>
  <c r="L99" i="24"/>
  <c r="AA97" i="24"/>
  <c r="AB97" i="24" s="1"/>
  <c r="AD97" i="24"/>
  <c r="Q99" i="24" l="1"/>
  <c r="O100" i="24" s="1"/>
  <c r="AI97" i="24"/>
  <c r="BA97" i="24"/>
  <c r="DI98" i="24"/>
  <c r="DJ98" i="24" s="1"/>
  <c r="DY98" i="24"/>
  <c r="DZ98" i="24" s="1"/>
  <c r="CH100" i="24"/>
  <c r="CE100" i="24"/>
  <c r="CF100" i="24" s="1"/>
  <c r="R99" i="24" l="1"/>
  <c r="S99" i="24" s="1"/>
  <c r="T99" i="24" s="1"/>
  <c r="U99" i="24" s="1"/>
  <c r="V99" i="24" s="1"/>
  <c r="P100" i="24"/>
  <c r="EA98" i="24"/>
  <c r="EB98" i="24" s="1"/>
  <c r="EC98" i="24" s="1"/>
  <c r="DN99" i="24" s="1"/>
  <c r="BB97" i="24"/>
  <c r="AY98" i="24"/>
  <c r="AZ98" i="24"/>
  <c r="DK98" i="24"/>
  <c r="CV99" i="24" s="1"/>
  <c r="CM100" i="24"/>
  <c r="AJ97" i="24"/>
  <c r="AH98" i="24"/>
  <c r="AG98" i="24"/>
  <c r="BC97" i="24" l="1"/>
  <c r="BD97" i="24" s="1"/>
  <c r="BE97" i="24" s="1"/>
  <c r="BF97" i="24" s="1"/>
  <c r="DR99" i="24"/>
  <c r="DO99" i="24"/>
  <c r="DP99" i="24" s="1"/>
  <c r="W99" i="24"/>
  <c r="H100" i="24" s="1"/>
  <c r="CN100" i="24"/>
  <c r="CL101" i="24"/>
  <c r="CK101" i="24"/>
  <c r="CW99" i="24"/>
  <c r="CX99" i="24" s="1"/>
  <c r="CZ99" i="24"/>
  <c r="AK97" i="24"/>
  <c r="AL97" i="24" s="1"/>
  <c r="DE99" i="24" l="1"/>
  <c r="DC100" i="24" s="1"/>
  <c r="DW99" i="24"/>
  <c r="DX99" i="24" s="1"/>
  <c r="CO100" i="24"/>
  <c r="CP100" i="24" s="1"/>
  <c r="I100" i="24"/>
  <c r="J100" i="24" s="1"/>
  <c r="L100" i="24"/>
  <c r="AM97" i="24"/>
  <c r="AN97" i="24" s="1"/>
  <c r="DD100" i="24" l="1"/>
  <c r="DF99" i="24"/>
  <c r="DY99" i="24" s="1"/>
  <c r="DZ99" i="24" s="1"/>
  <c r="DV100" i="24"/>
  <c r="DU100" i="24"/>
  <c r="Q100" i="24"/>
  <c r="R100" i="24" s="1"/>
  <c r="S100" i="24" s="1"/>
  <c r="T100" i="24" s="1"/>
  <c r="BG97" i="24"/>
  <c r="AR98" i="24" s="1"/>
  <c r="AO97" i="24"/>
  <c r="Z98" i="24" s="1"/>
  <c r="CQ100" i="24"/>
  <c r="CR100" i="24" s="1"/>
  <c r="DG99" i="24" l="1"/>
  <c r="DH99" i="24" s="1"/>
  <c r="DI99" i="24" s="1"/>
  <c r="DJ99" i="24" s="1"/>
  <c r="P101" i="24"/>
  <c r="O101" i="24"/>
  <c r="U100" i="24"/>
  <c r="V100" i="24" s="1"/>
  <c r="CS100" i="24"/>
  <c r="CD101" i="24" s="1"/>
  <c r="AS98" i="24"/>
  <c r="AT98" i="24" s="1"/>
  <c r="AV98" i="24"/>
  <c r="EA99" i="24"/>
  <c r="EB99" i="24" s="1"/>
  <c r="AA98" i="24"/>
  <c r="AB98" i="24" s="1"/>
  <c r="AD98" i="24"/>
  <c r="BA98" i="24" l="1"/>
  <c r="AZ99" i="24" s="1"/>
  <c r="W100" i="24"/>
  <c r="H101" i="24" s="1"/>
  <c r="EC99" i="24"/>
  <c r="DN100" i="24" s="1"/>
  <c r="DK99" i="24"/>
  <c r="CV100" i="24" s="1"/>
  <c r="AI98" i="24"/>
  <c r="CH101" i="24"/>
  <c r="CE101" i="24"/>
  <c r="CF101" i="24" s="1"/>
  <c r="BB98" i="24" l="1"/>
  <c r="AY99" i="24"/>
  <c r="CZ100" i="24"/>
  <c r="CW100" i="24"/>
  <c r="CX100" i="24" s="1"/>
  <c r="DR100" i="24"/>
  <c r="DO100" i="24"/>
  <c r="DP100" i="24" s="1"/>
  <c r="AJ98" i="24"/>
  <c r="AG99" i="24"/>
  <c r="AH99" i="24"/>
  <c r="CM101" i="24"/>
  <c r="L101" i="24"/>
  <c r="I101" i="24"/>
  <c r="J101" i="24" s="1"/>
  <c r="DE100" i="24" l="1"/>
  <c r="DF100" i="24" s="1"/>
  <c r="BC98" i="24"/>
  <c r="BD98" i="24" s="1"/>
  <c r="BE98" i="24" s="1"/>
  <c r="BF98" i="24" s="1"/>
  <c r="AK98" i="24"/>
  <c r="AL98" i="24" s="1"/>
  <c r="CN101" i="24"/>
  <c r="CK102" i="24"/>
  <c r="CL102" i="24"/>
  <c r="Q101" i="24"/>
  <c r="DW100" i="24"/>
  <c r="DC101" i="24" l="1"/>
  <c r="DD101" i="24"/>
  <c r="AM98" i="24"/>
  <c r="AN98" i="24" s="1"/>
  <c r="CO101" i="24"/>
  <c r="CP101" i="24" s="1"/>
  <c r="DX100" i="24"/>
  <c r="DY100" i="24" s="1"/>
  <c r="DZ100" i="24" s="1"/>
  <c r="DV101" i="24"/>
  <c r="DU101" i="24"/>
  <c r="R101" i="24"/>
  <c r="S101" i="24" s="1"/>
  <c r="T101" i="24" s="1"/>
  <c r="P102" i="24"/>
  <c r="O102" i="24"/>
  <c r="DG100" i="24"/>
  <c r="DH100" i="24" s="1"/>
  <c r="U101" i="24" l="1"/>
  <c r="V101" i="24" s="1"/>
  <c r="EA100" i="24"/>
  <c r="EB100" i="24" s="1"/>
  <c r="BG98" i="24"/>
  <c r="AR99" i="24" s="1"/>
  <c r="AO98" i="24"/>
  <c r="Z99" i="24" s="1"/>
  <c r="CQ101" i="24"/>
  <c r="CR101" i="24" s="1"/>
  <c r="DI100" i="24"/>
  <c r="DJ100" i="24" s="1"/>
  <c r="CS101" i="24" l="1"/>
  <c r="CD102" i="24" s="1"/>
  <c r="W101" i="24"/>
  <c r="H102" i="24" s="1"/>
  <c r="EC100" i="24"/>
  <c r="DN101" i="24" s="1"/>
  <c r="DK100" i="24"/>
  <c r="CV101" i="24" s="1"/>
  <c r="AD99" i="24"/>
  <c r="AA99" i="24"/>
  <c r="AB99" i="24" s="1"/>
  <c r="AS99" i="24"/>
  <c r="AT99" i="24" s="1"/>
  <c r="AV99" i="24"/>
  <c r="AI99" i="24" l="1"/>
  <c r="AJ99" i="24" s="1"/>
  <c r="AK99" i="24" s="1"/>
  <c r="AL99" i="24" s="1"/>
  <c r="BA99" i="24"/>
  <c r="I102" i="24"/>
  <c r="J102" i="24" s="1"/>
  <c r="L102" i="24"/>
  <c r="BK102" i="24"/>
  <c r="CZ101" i="24"/>
  <c r="CW101" i="24"/>
  <c r="CX101" i="24" s="1"/>
  <c r="CE102" i="24"/>
  <c r="CF102" i="24" s="1"/>
  <c r="CH102" i="24"/>
  <c r="DO101" i="24"/>
  <c r="DP101" i="24" s="1"/>
  <c r="DR101" i="24"/>
  <c r="CM102" i="24" l="1"/>
  <c r="CN102" i="24" s="1"/>
  <c r="CO102" i="24" s="1"/>
  <c r="CP102" i="24" s="1"/>
  <c r="AH100" i="24"/>
  <c r="Q102" i="24"/>
  <c r="P103" i="24" s="1"/>
  <c r="AG100" i="24"/>
  <c r="AM99" i="24"/>
  <c r="AN99" i="24" s="1"/>
  <c r="BB99" i="24"/>
  <c r="BC99" i="24" s="1"/>
  <c r="BD99" i="24" s="1"/>
  <c r="AY100" i="24"/>
  <c r="AZ100" i="24"/>
  <c r="DE101" i="24"/>
  <c r="DW101" i="24"/>
  <c r="CK103" i="24" l="1"/>
  <c r="CL103" i="24"/>
  <c r="R102" i="24"/>
  <c r="S102" i="24" s="1"/>
  <c r="T102" i="24" s="1"/>
  <c r="O103" i="24"/>
  <c r="CQ102" i="24"/>
  <c r="CR102" i="24" s="1"/>
  <c r="BE99" i="24"/>
  <c r="BF99" i="24" s="1"/>
  <c r="BG99" i="24" s="1"/>
  <c r="AR100" i="24" s="1"/>
  <c r="AO99" i="24"/>
  <c r="Z100" i="24" s="1"/>
  <c r="DF101" i="24"/>
  <c r="DC102" i="24"/>
  <c r="DD102" i="24"/>
  <c r="DX101" i="24"/>
  <c r="DV102" i="24"/>
  <c r="DU102" i="24"/>
  <c r="DY101" i="24" l="1"/>
  <c r="DZ101" i="24" s="1"/>
  <c r="EA101" i="24" s="1"/>
  <c r="AV100" i="24"/>
  <c r="AS100" i="24"/>
  <c r="AT100" i="24" s="1"/>
  <c r="DG101" i="24"/>
  <c r="DH101" i="24" s="1"/>
  <c r="CS102" i="24"/>
  <c r="CD103" i="24" s="1"/>
  <c r="AD100" i="24"/>
  <c r="AA100" i="24"/>
  <c r="AB100" i="24" s="1"/>
  <c r="U102" i="24"/>
  <c r="V102" i="24" s="1"/>
  <c r="EB101" i="24" l="1"/>
  <c r="BA100" i="24"/>
  <c r="BB100" i="24" s="1"/>
  <c r="DI101" i="24"/>
  <c r="DJ101" i="24" s="1"/>
  <c r="AI100" i="24"/>
  <c r="W102" i="24"/>
  <c r="H103" i="24" s="1"/>
  <c r="CE103" i="24"/>
  <c r="CF103" i="24" s="1"/>
  <c r="CH103" i="24"/>
  <c r="AZ101" i="24" l="1"/>
  <c r="AY101" i="24"/>
  <c r="CM103" i="24"/>
  <c r="CK104" i="24" s="1"/>
  <c r="EC101" i="24"/>
  <c r="DN102" i="24" s="1"/>
  <c r="DK101" i="24"/>
  <c r="CV102" i="24" s="1"/>
  <c r="AJ100" i="24"/>
  <c r="BC100" i="24" s="1"/>
  <c r="BD100" i="24" s="1"/>
  <c r="AG101" i="24"/>
  <c r="AH101" i="24"/>
  <c r="L103" i="24"/>
  <c r="I103" i="24"/>
  <c r="J103" i="24" s="1"/>
  <c r="CN103" i="24" l="1"/>
  <c r="CO103" i="24" s="1"/>
  <c r="CP103" i="24" s="1"/>
  <c r="CL104" i="24"/>
  <c r="DR102" i="24"/>
  <c r="DO102" i="24"/>
  <c r="DP102" i="24" s="1"/>
  <c r="Q103" i="24"/>
  <c r="AK100" i="24"/>
  <c r="AL100" i="24" s="1"/>
  <c r="BE100" i="24"/>
  <c r="BF100" i="24" s="1"/>
  <c r="CW102" i="24"/>
  <c r="CX102" i="24" s="1"/>
  <c r="CZ102" i="24"/>
  <c r="DW102" i="24" l="1"/>
  <c r="DV103" i="24" s="1"/>
  <c r="DE102" i="24"/>
  <c r="DF102" i="24" s="1"/>
  <c r="AM100" i="24"/>
  <c r="AN100" i="24" s="1"/>
  <c r="CQ103" i="24"/>
  <c r="CR103" i="24" s="1"/>
  <c r="R103" i="24"/>
  <c r="S103" i="24" s="1"/>
  <c r="T103" i="24" s="1"/>
  <c r="P104" i="24"/>
  <c r="O104" i="24"/>
  <c r="DU103" i="24" l="1"/>
  <c r="DX102" i="24"/>
  <c r="DY102" i="24" s="1"/>
  <c r="DZ102" i="24" s="1"/>
  <c r="DC103" i="24"/>
  <c r="DD103" i="24"/>
  <c r="U103" i="24"/>
  <c r="V103" i="24" s="1"/>
  <c r="CS103" i="24"/>
  <c r="CD104" i="24" s="1"/>
  <c r="BG100" i="24"/>
  <c r="AR101" i="24" s="1"/>
  <c r="AO100" i="24"/>
  <c r="Z101" i="24" s="1"/>
  <c r="DG102" i="24"/>
  <c r="DH102" i="24" s="1"/>
  <c r="EA102" i="24" l="1"/>
  <c r="EB102" i="24" s="1"/>
  <c r="W103" i="24"/>
  <c r="H104" i="24" s="1"/>
  <c r="AD101" i="24"/>
  <c r="AA101" i="24"/>
  <c r="AB101" i="24" s="1"/>
  <c r="CH104" i="24"/>
  <c r="CE104" i="24"/>
  <c r="CF104" i="24" s="1"/>
  <c r="AV101" i="24"/>
  <c r="AS101" i="24"/>
  <c r="AT101" i="24" s="1"/>
  <c r="DI102" i="24"/>
  <c r="DJ102" i="24" s="1"/>
  <c r="EC102" i="24" l="1"/>
  <c r="DN103" i="24" s="1"/>
  <c r="DK102" i="24"/>
  <c r="CV103" i="24" s="1"/>
  <c r="CM104" i="24"/>
  <c r="M30" i="14"/>
  <c r="L104" i="24"/>
  <c r="I104" i="24"/>
  <c r="J104" i="24" s="1"/>
  <c r="AI101" i="24"/>
  <c r="BA101" i="24"/>
  <c r="CZ103" i="24" l="1"/>
  <c r="CW103" i="24"/>
  <c r="CX103" i="24" s="1"/>
  <c r="DR103" i="24"/>
  <c r="DO103" i="24"/>
  <c r="DP103" i="24" s="1"/>
  <c r="Q104" i="24"/>
  <c r="AJ101" i="24"/>
  <c r="AH102" i="24"/>
  <c r="AG102" i="24"/>
  <c r="BB101" i="24"/>
  <c r="AY102" i="24"/>
  <c r="AZ102" i="24"/>
  <c r="CN104" i="24"/>
  <c r="CL105" i="24"/>
  <c r="CK105" i="24"/>
  <c r="BC101" i="24" l="1"/>
  <c r="BD101" i="24" s="1"/>
  <c r="BE101" i="24" s="1"/>
  <c r="BF101" i="24" s="1"/>
  <c r="AK101" i="24"/>
  <c r="AL101" i="24" s="1"/>
  <c r="DW103" i="24"/>
  <c r="CO104" i="24"/>
  <c r="CP104" i="24" s="1"/>
  <c r="R104" i="24"/>
  <c r="P105" i="24"/>
  <c r="O105" i="24"/>
  <c r="DE103" i="24"/>
  <c r="DF103" i="24" l="1"/>
  <c r="DD104" i="24"/>
  <c r="DC104" i="24"/>
  <c r="CQ104" i="24"/>
  <c r="CR104" i="24" s="1"/>
  <c r="DX103" i="24"/>
  <c r="DV104" i="24"/>
  <c r="DU104" i="24"/>
  <c r="AM101" i="24"/>
  <c r="AN101" i="24" s="1"/>
  <c r="S104" i="24"/>
  <c r="T104" i="24" s="1"/>
  <c r="U104" i="24" l="1"/>
  <c r="V104" i="24" s="1"/>
  <c r="BG101" i="24"/>
  <c r="AR102" i="24" s="1"/>
  <c r="AO101" i="24"/>
  <c r="Z102" i="24" s="1"/>
  <c r="DY103" i="24"/>
  <c r="DZ103" i="24" s="1"/>
  <c r="CS104" i="24"/>
  <c r="CD105" i="24" s="1"/>
  <c r="DG103" i="24"/>
  <c r="DH103" i="24" s="1"/>
  <c r="W104" i="24" l="1"/>
  <c r="H105" i="24" s="1"/>
  <c r="CH105" i="24"/>
  <c r="CE105" i="24"/>
  <c r="CF105" i="24" s="1"/>
  <c r="DI103" i="24"/>
  <c r="DJ103" i="24" s="1"/>
  <c r="AD102" i="24"/>
  <c r="AA102" i="24"/>
  <c r="AB102" i="24" s="1"/>
  <c r="BL102" i="24"/>
  <c r="EA103" i="24"/>
  <c r="EB103" i="24" s="1"/>
  <c r="AV102" i="24"/>
  <c r="AS102" i="24"/>
  <c r="AT102" i="24" s="1"/>
  <c r="BM102" i="24"/>
  <c r="BA102" i="24" l="1"/>
  <c r="BB102" i="24" s="1"/>
  <c r="AI102" i="24"/>
  <c r="AH103" i="24" s="1"/>
  <c r="CM105" i="24"/>
  <c r="CK106" i="24" s="1"/>
  <c r="EC103" i="24"/>
  <c r="DN104" i="24" s="1"/>
  <c r="DK103" i="24"/>
  <c r="CV104" i="24" s="1"/>
  <c r="L105" i="24"/>
  <c r="I105" i="24"/>
  <c r="J105" i="24" s="1"/>
  <c r="AY103" i="24" l="1"/>
  <c r="AZ103" i="24"/>
  <c r="CL106" i="24"/>
  <c r="CN105" i="24"/>
  <c r="CO105" i="24" s="1"/>
  <c r="CP105" i="24" s="1"/>
  <c r="AJ102" i="24"/>
  <c r="AK102" i="24" s="1"/>
  <c r="AL102" i="24" s="1"/>
  <c r="AM102" i="24" s="1"/>
  <c r="AN102" i="24" s="1"/>
  <c r="AG103" i="24"/>
  <c r="DO104" i="24"/>
  <c r="DP104" i="24" s="1"/>
  <c r="DR104" i="24"/>
  <c r="Q105" i="24"/>
  <c r="CZ104" i="24"/>
  <c r="CW104" i="24"/>
  <c r="CX104" i="24" s="1"/>
  <c r="DW104" i="24" l="1"/>
  <c r="DX104" i="24" s="1"/>
  <c r="DE104" i="24"/>
  <c r="DF104" i="24" s="1"/>
  <c r="DG104" i="24" s="1"/>
  <c r="DH104" i="24" s="1"/>
  <c r="BC102" i="24"/>
  <c r="BD102" i="24" s="1"/>
  <c r="BE102" i="24" s="1"/>
  <c r="BF102" i="24" s="1"/>
  <c r="BG102" i="24" s="1"/>
  <c r="AR103" i="24" s="1"/>
  <c r="AO102" i="24"/>
  <c r="Z103" i="24" s="1"/>
  <c r="CQ105" i="24"/>
  <c r="CR105" i="24" s="1"/>
  <c r="R105" i="24"/>
  <c r="S105" i="24" s="1"/>
  <c r="T105" i="24" s="1"/>
  <c r="P106" i="24"/>
  <c r="O106" i="24"/>
  <c r="DU105" i="24" l="1"/>
  <c r="DV105" i="24"/>
  <c r="DD105" i="24"/>
  <c r="DC105" i="24"/>
  <c r="DI104" i="24"/>
  <c r="DJ104" i="24" s="1"/>
  <c r="AV103" i="24"/>
  <c r="AS103" i="24"/>
  <c r="AT103" i="24" s="1"/>
  <c r="U105" i="24"/>
  <c r="V105" i="24" s="1"/>
  <c r="DY104" i="24"/>
  <c r="DZ104" i="24" s="1"/>
  <c r="AA103" i="24"/>
  <c r="AB103" i="24" s="1"/>
  <c r="AD103" i="24"/>
  <c r="CS105" i="24"/>
  <c r="CD106" i="24" s="1"/>
  <c r="AI103" i="24" l="1"/>
  <c r="AJ103" i="24" s="1"/>
  <c r="AK103" i="24" s="1"/>
  <c r="AL103" i="24" s="1"/>
  <c r="BA103" i="24"/>
  <c r="AY104" i="24" s="1"/>
  <c r="DK104" i="24"/>
  <c r="CV105" i="24" s="1"/>
  <c r="EA104" i="24"/>
  <c r="EB104" i="24" s="1"/>
  <c r="EC104" i="24" s="1"/>
  <c r="DN105" i="24" s="1"/>
  <c r="CH106" i="24"/>
  <c r="CE106" i="24"/>
  <c r="CF106" i="24" s="1"/>
  <c r="W105" i="24"/>
  <c r="H106" i="24" s="1"/>
  <c r="AG104" i="24" l="1"/>
  <c r="AH104" i="24"/>
  <c r="AZ104" i="24"/>
  <c r="BB103" i="24"/>
  <c r="BC103" i="24" s="1"/>
  <c r="BD103" i="24" s="1"/>
  <c r="DR105" i="24"/>
  <c r="DO105" i="24"/>
  <c r="DP105" i="24" s="1"/>
  <c r="AM103" i="24"/>
  <c r="AN103" i="24" s="1"/>
  <c r="CM106" i="24"/>
  <c r="L106" i="24"/>
  <c r="I106" i="24"/>
  <c r="J106" i="24" s="1"/>
  <c r="CZ105" i="24"/>
  <c r="CW105" i="24"/>
  <c r="CX105" i="24" s="1"/>
  <c r="DW105" i="24" l="1"/>
  <c r="DX105" i="24" s="1"/>
  <c r="DE105" i="24"/>
  <c r="DF105" i="24" s="1"/>
  <c r="AO103" i="24"/>
  <c r="Z104" i="24" s="1"/>
  <c r="BE103" i="24"/>
  <c r="BF103" i="24" s="1"/>
  <c r="BG103" i="24" s="1"/>
  <c r="AR104" i="24" s="1"/>
  <c r="CN106" i="24"/>
  <c r="CK107" i="24"/>
  <c r="CL107" i="24"/>
  <c r="Q106" i="24"/>
  <c r="DY105" i="24" l="1"/>
  <c r="DZ105" i="24" s="1"/>
  <c r="EA105" i="24" s="1"/>
  <c r="DC106" i="24"/>
  <c r="DU106" i="24"/>
  <c r="DV106" i="24"/>
  <c r="DD106" i="24"/>
  <c r="M32" i="14"/>
  <c r="AS104" i="24"/>
  <c r="AT104" i="24" s="1"/>
  <c r="AV104" i="24"/>
  <c r="DG105" i="24"/>
  <c r="DH105" i="24" s="1"/>
  <c r="R106" i="24"/>
  <c r="O107" i="24"/>
  <c r="P107" i="24"/>
  <c r="CO106" i="24"/>
  <c r="CP106" i="24" s="1"/>
  <c r="M31" i="14"/>
  <c r="AD104" i="24"/>
  <c r="AA104" i="24"/>
  <c r="AB104" i="24" s="1"/>
  <c r="EB105" i="24" l="1"/>
  <c r="DI105" i="24"/>
  <c r="DJ105" i="24" s="1"/>
  <c r="AI104" i="24"/>
  <c r="CQ106" i="24"/>
  <c r="CR106" i="24" s="1"/>
  <c r="BA104" i="24"/>
  <c r="S106" i="24"/>
  <c r="T106" i="24" s="1"/>
  <c r="CS106" i="24" l="1"/>
  <c r="CD107" i="24" s="1"/>
  <c r="BB104" i="24"/>
  <c r="AZ105" i="24"/>
  <c r="AY105" i="24"/>
  <c r="AJ104" i="24"/>
  <c r="AG105" i="24"/>
  <c r="AH105" i="24"/>
  <c r="EC105" i="24"/>
  <c r="DN106" i="24" s="1"/>
  <c r="DK105" i="24"/>
  <c r="CV106" i="24" s="1"/>
  <c r="U106" i="24"/>
  <c r="V106" i="24" s="1"/>
  <c r="BC104" i="24" l="1"/>
  <c r="BD104" i="24" s="1"/>
  <c r="BE104" i="24" s="1"/>
  <c r="BF104" i="24" s="1"/>
  <c r="W106" i="24"/>
  <c r="H107" i="24" s="1"/>
  <c r="AK104" i="24"/>
  <c r="AL104" i="24" s="1"/>
  <c r="CW106" i="24"/>
  <c r="CX106" i="24" s="1"/>
  <c r="CZ106" i="24"/>
  <c r="DR106" i="24"/>
  <c r="DO106" i="24"/>
  <c r="DP106" i="24" s="1"/>
  <c r="CE107" i="24"/>
  <c r="CF107" i="24" s="1"/>
  <c r="CH107" i="24"/>
  <c r="I107" i="24" l="1"/>
  <c r="J107" i="24" s="1"/>
  <c r="L107" i="24"/>
  <c r="DE106" i="24"/>
  <c r="AM104" i="24"/>
  <c r="AN104" i="24" s="1"/>
  <c r="DW106" i="24"/>
  <c r="CM107" i="24"/>
  <c r="BG104" i="24" l="1"/>
  <c r="AR105" i="24" s="1"/>
  <c r="AO104" i="24"/>
  <c r="Z105" i="24" s="1"/>
  <c r="DX106" i="24"/>
  <c r="DV107" i="24"/>
  <c r="DU107" i="24"/>
  <c r="DF106" i="24"/>
  <c r="DC107" i="24"/>
  <c r="DD107" i="24"/>
  <c r="CN107" i="24"/>
  <c r="CO107" i="24" s="1"/>
  <c r="CP107" i="24" s="1"/>
  <c r="CL108" i="24"/>
  <c r="CK108" i="24"/>
  <c r="Q107" i="24"/>
  <c r="DY106" i="24" l="1"/>
  <c r="DZ106" i="24" s="1"/>
  <c r="EA106" i="24" s="1"/>
  <c r="CQ107" i="24"/>
  <c r="CR107" i="24" s="1"/>
  <c r="R107" i="24"/>
  <c r="O108" i="24"/>
  <c r="P108" i="24"/>
  <c r="AS105" i="24"/>
  <c r="AT105" i="24" s="1"/>
  <c r="AV105" i="24"/>
  <c r="DG106" i="24"/>
  <c r="DH106" i="24" s="1"/>
  <c r="AA105" i="24"/>
  <c r="AB105" i="24" s="1"/>
  <c r="AD105" i="24"/>
  <c r="AI105" i="24" l="1"/>
  <c r="AJ105" i="24" s="1"/>
  <c r="EB106" i="24"/>
  <c r="BA105" i="24"/>
  <c r="BB105" i="24" s="1"/>
  <c r="CS107" i="24"/>
  <c r="CD108" i="24" s="1"/>
  <c r="DI106" i="24"/>
  <c r="DJ106" i="24" s="1"/>
  <c r="S107" i="24"/>
  <c r="T107" i="24" s="1"/>
  <c r="AG106" i="24" l="1"/>
  <c r="AH106" i="24"/>
  <c r="AY106" i="24"/>
  <c r="AZ106" i="24"/>
  <c r="BC105" i="24"/>
  <c r="BD105" i="24" s="1"/>
  <c r="BE105" i="24" s="1"/>
  <c r="EC106" i="24"/>
  <c r="DN107" i="24" s="1"/>
  <c r="DK106" i="24"/>
  <c r="CV107" i="24" s="1"/>
  <c r="U107" i="24"/>
  <c r="V107" i="24" s="1"/>
  <c r="AK105" i="24"/>
  <c r="AL105" i="24" s="1"/>
  <c r="CE108" i="24"/>
  <c r="CF108" i="24" s="1"/>
  <c r="CH108" i="24"/>
  <c r="CM108" i="24" l="1"/>
  <c r="CN108" i="24" s="1"/>
  <c r="BF105" i="24"/>
  <c r="W107" i="24"/>
  <c r="H108" i="24" s="1"/>
  <c r="DR107" i="24"/>
  <c r="DO107" i="24"/>
  <c r="DP107" i="24" s="1"/>
  <c r="AM105" i="24"/>
  <c r="AN105" i="24" s="1"/>
  <c r="CW107" i="24"/>
  <c r="CX107" i="24" s="1"/>
  <c r="CZ107" i="24"/>
  <c r="CL109" i="24" l="1"/>
  <c r="CK109" i="24"/>
  <c r="DW107" i="24"/>
  <c r="DX107" i="24" s="1"/>
  <c r="DE107" i="24"/>
  <c r="DD108" i="24" s="1"/>
  <c r="BG105" i="24"/>
  <c r="AR106" i="24" s="1"/>
  <c r="AO105" i="24"/>
  <c r="Z106" i="24" s="1"/>
  <c r="CO108" i="24"/>
  <c r="CP108" i="24" s="1"/>
  <c r="I108" i="24"/>
  <c r="J108" i="24" s="1"/>
  <c r="L108" i="24"/>
  <c r="DF107" i="24" l="1"/>
  <c r="DG107" i="24" s="1"/>
  <c r="DH107" i="24" s="1"/>
  <c r="DC108" i="24"/>
  <c r="Q108" i="24"/>
  <c r="O109" i="24" s="1"/>
  <c r="DU108" i="24"/>
  <c r="DV108" i="24"/>
  <c r="CQ108" i="24"/>
  <c r="CR108" i="24" s="1"/>
  <c r="AV106" i="24"/>
  <c r="AS106" i="24"/>
  <c r="AT106" i="24" s="1"/>
  <c r="AA106" i="24"/>
  <c r="AB106" i="24" s="1"/>
  <c r="AD106" i="24"/>
  <c r="DY107" i="24" l="1"/>
  <c r="DZ107" i="24" s="1"/>
  <c r="EA107" i="24" s="1"/>
  <c r="EB107" i="24" s="1"/>
  <c r="P109" i="24"/>
  <c r="R108" i="24"/>
  <c r="S108" i="24" s="1"/>
  <c r="T108" i="24" s="1"/>
  <c r="U108" i="24" s="1"/>
  <c r="CS108" i="24"/>
  <c r="CD109" i="24" s="1"/>
  <c r="AI106" i="24"/>
  <c r="BA106" i="24"/>
  <c r="DI107" i="24"/>
  <c r="DJ107" i="24" s="1"/>
  <c r="V108" i="24" l="1"/>
  <c r="W108" i="24" s="1"/>
  <c r="H109" i="24" s="1"/>
  <c r="EC107" i="24"/>
  <c r="DN108" i="24" s="1"/>
  <c r="DK107" i="24"/>
  <c r="CV108" i="24" s="1"/>
  <c r="BB106" i="24"/>
  <c r="AY107" i="24"/>
  <c r="AZ107" i="24"/>
  <c r="EG114" i="24"/>
  <c r="CE109" i="24"/>
  <c r="CF109" i="24" s="1"/>
  <c r="CH109" i="24"/>
  <c r="AJ106" i="24"/>
  <c r="AG107" i="24"/>
  <c r="AH107" i="24"/>
  <c r="BC106" i="24" l="1"/>
  <c r="BD106" i="24" s="1"/>
  <c r="BE106" i="24" s="1"/>
  <c r="BF106" i="24" s="1"/>
  <c r="L109" i="24"/>
  <c r="I109" i="24"/>
  <c r="J109" i="24" s="1"/>
  <c r="AK106" i="24"/>
  <c r="AL106" i="24" s="1"/>
  <c r="CM109" i="24"/>
  <c r="CZ108" i="24"/>
  <c r="CW108" i="24"/>
  <c r="CX108" i="24" s="1"/>
  <c r="DO108" i="24"/>
  <c r="DP108" i="24" s="1"/>
  <c r="DR108" i="24"/>
  <c r="DE108" i="24" l="1"/>
  <c r="DF108" i="24" s="1"/>
  <c r="DG108" i="24" s="1"/>
  <c r="DH108" i="24" s="1"/>
  <c r="Q109" i="24"/>
  <c r="CN109" i="24"/>
  <c r="CL110" i="24"/>
  <c r="CK110" i="24"/>
  <c r="AM106" i="24"/>
  <c r="AN106" i="24" s="1"/>
  <c r="DW108" i="24"/>
  <c r="DC109" i="24" l="1"/>
  <c r="DD109" i="24"/>
  <c r="DI108" i="24"/>
  <c r="DJ108" i="24" s="1"/>
  <c r="DX108" i="24"/>
  <c r="DY108" i="24" s="1"/>
  <c r="DZ108" i="24" s="1"/>
  <c r="DU109" i="24"/>
  <c r="DV109" i="24"/>
  <c r="BG106" i="24"/>
  <c r="AR107" i="24" s="1"/>
  <c r="AO106" i="24"/>
  <c r="Z107" i="24" s="1"/>
  <c r="R109" i="24"/>
  <c r="S109" i="24" s="1"/>
  <c r="T109" i="24" s="1"/>
  <c r="O110" i="24"/>
  <c r="P110" i="24"/>
  <c r="CO109" i="24"/>
  <c r="CP109" i="24" s="1"/>
  <c r="U109" i="24" l="1"/>
  <c r="V109" i="24" s="1"/>
  <c r="EA108" i="24"/>
  <c r="EB108" i="24" s="1"/>
  <c r="EC108" i="24" s="1"/>
  <c r="DN109" i="24" s="1"/>
  <c r="DK108" i="24"/>
  <c r="CV109" i="24" s="1"/>
  <c r="AD107" i="24"/>
  <c r="AA107" i="24"/>
  <c r="AB107" i="24" s="1"/>
  <c r="AV107" i="24"/>
  <c r="AS107" i="24"/>
  <c r="AT107" i="24" s="1"/>
  <c r="CQ109" i="24"/>
  <c r="CR109" i="24" s="1"/>
  <c r="CS109" i="24" l="1"/>
  <c r="CD110" i="24" s="1"/>
  <c r="DO109" i="24"/>
  <c r="DP109" i="24" s="1"/>
  <c r="DR109" i="24"/>
  <c r="EI114" i="24"/>
  <c r="BA107" i="24"/>
  <c r="W109" i="24"/>
  <c r="H110" i="24" s="1"/>
  <c r="EH114" i="24"/>
  <c r="CZ109" i="24"/>
  <c r="CW109" i="24"/>
  <c r="CX109" i="24" s="1"/>
  <c r="AI107" i="24"/>
  <c r="DW109" i="24" l="1"/>
  <c r="DX109" i="24" s="1"/>
  <c r="L110" i="24"/>
  <c r="I110" i="24"/>
  <c r="J110" i="24" s="1"/>
  <c r="AJ107" i="24"/>
  <c r="AG108" i="24"/>
  <c r="AH108" i="24"/>
  <c r="BB107" i="24"/>
  <c r="AY108" i="24"/>
  <c r="AZ108" i="24"/>
  <c r="DE109" i="24"/>
  <c r="CE110" i="24"/>
  <c r="CF110" i="24" s="1"/>
  <c r="CH110" i="24"/>
  <c r="DU110" i="24" l="1"/>
  <c r="DV110" i="24"/>
  <c r="Q110" i="24"/>
  <c r="P111" i="24" s="1"/>
  <c r="BC107" i="24"/>
  <c r="BD107" i="24" s="1"/>
  <c r="BE107" i="24" s="1"/>
  <c r="BF107" i="24" s="1"/>
  <c r="CM110" i="24"/>
  <c r="CN110" i="24" s="1"/>
  <c r="AK107" i="24"/>
  <c r="AL107" i="24" s="1"/>
  <c r="DF109" i="24"/>
  <c r="DY109" i="24" s="1"/>
  <c r="DZ109" i="24" s="1"/>
  <c r="DD110" i="24"/>
  <c r="DC110" i="24"/>
  <c r="O111" i="24" l="1"/>
  <c r="R110" i="24"/>
  <c r="S110" i="24" s="1"/>
  <c r="T110" i="24" s="1"/>
  <c r="U110" i="24" s="1"/>
  <c r="V110" i="24" s="1"/>
  <c r="CK111" i="24"/>
  <c r="CL111" i="24"/>
  <c r="DG109" i="24"/>
  <c r="DH109" i="24" s="1"/>
  <c r="EA109" i="24"/>
  <c r="EB109" i="24" s="1"/>
  <c r="AM107" i="24"/>
  <c r="AN107" i="24" s="1"/>
  <c r="CO110" i="24"/>
  <c r="CP110" i="24" s="1"/>
  <c r="W110" i="24" l="1"/>
  <c r="H111" i="24" s="1"/>
  <c r="BG107" i="24"/>
  <c r="AR108" i="24" s="1"/>
  <c r="AO107" i="24"/>
  <c r="Z108" i="24" s="1"/>
  <c r="CQ110" i="24"/>
  <c r="CR110" i="24" s="1"/>
  <c r="DI109" i="24"/>
  <c r="DJ109" i="24" s="1"/>
  <c r="EC109" i="24" l="1"/>
  <c r="DN110" i="24" s="1"/>
  <c r="DK109" i="24"/>
  <c r="CV110" i="24" s="1"/>
  <c r="CS110" i="24"/>
  <c r="CD111" i="24" s="1"/>
  <c r="I111" i="24"/>
  <c r="J111" i="24" s="1"/>
  <c r="L111" i="24"/>
  <c r="AA108" i="24"/>
  <c r="AB108" i="24" s="1"/>
  <c r="AD108" i="24"/>
  <c r="AV108" i="24"/>
  <c r="AS108" i="24"/>
  <c r="AT108" i="24" s="1"/>
  <c r="Q111" i="24" l="1"/>
  <c r="R111" i="24" s="1"/>
  <c r="S111" i="24" s="1"/>
  <c r="T111" i="24" s="1"/>
  <c r="BA108" i="24"/>
  <c r="BB108" i="24" s="1"/>
  <c r="DO110" i="24"/>
  <c r="DP110" i="24" s="1"/>
  <c r="DR110" i="24"/>
  <c r="CE111" i="24"/>
  <c r="CF111" i="24" s="1"/>
  <c r="CH111" i="24"/>
  <c r="AI108" i="24"/>
  <c r="CZ110" i="24"/>
  <c r="CW110" i="24"/>
  <c r="CX110" i="24" s="1"/>
  <c r="P112" i="24" l="1"/>
  <c r="O112" i="24"/>
  <c r="DW110" i="24"/>
  <c r="DX110" i="24" s="1"/>
  <c r="AZ109" i="24"/>
  <c r="AY109" i="24"/>
  <c r="CM111" i="24"/>
  <c r="CK112" i="24" s="1"/>
  <c r="U111" i="24"/>
  <c r="V111" i="24" s="1"/>
  <c r="DE110" i="24"/>
  <c r="AJ108" i="24"/>
  <c r="BC108" i="24" s="1"/>
  <c r="BD108" i="24" s="1"/>
  <c r="AH109" i="24"/>
  <c r="AG109" i="24"/>
  <c r="CN111" i="24" l="1"/>
  <c r="CO111" i="24" s="1"/>
  <c r="CP111" i="24" s="1"/>
  <c r="CQ111" i="24" s="1"/>
  <c r="CR111" i="24" s="1"/>
  <c r="CL112" i="24"/>
  <c r="DU111" i="24"/>
  <c r="DV111" i="24"/>
  <c r="W111" i="24"/>
  <c r="H112" i="24" s="1"/>
  <c r="BE108" i="24"/>
  <c r="BF108" i="24" s="1"/>
  <c r="DF110" i="24"/>
  <c r="DY110" i="24" s="1"/>
  <c r="DZ110" i="24" s="1"/>
  <c r="DC111" i="24"/>
  <c r="DD111" i="24"/>
  <c r="AK108" i="24"/>
  <c r="AL108" i="24" s="1"/>
  <c r="CS111" i="24" l="1"/>
  <c r="CD112" i="24" s="1"/>
  <c r="EA110" i="24"/>
  <c r="EB110" i="24" s="1"/>
  <c r="L112" i="24"/>
  <c r="I112" i="24"/>
  <c r="J112" i="24" s="1"/>
  <c r="DG110" i="24"/>
  <c r="DH110" i="24" s="1"/>
  <c r="AM108" i="24"/>
  <c r="AN108" i="24" s="1"/>
  <c r="BG108" i="24" l="1"/>
  <c r="AR109" i="24" s="1"/>
  <c r="AO108" i="24"/>
  <c r="Z109" i="24" s="1"/>
  <c r="Q112" i="24"/>
  <c r="DI110" i="24"/>
  <c r="DJ110" i="24" s="1"/>
  <c r="CH112" i="24"/>
  <c r="CE112" i="24"/>
  <c r="CF112" i="24" s="1"/>
  <c r="EC110" i="24" l="1"/>
  <c r="DN111" i="24" s="1"/>
  <c r="DK110" i="24"/>
  <c r="CV111" i="24" s="1"/>
  <c r="CM112" i="24"/>
  <c r="R112" i="24"/>
  <c r="S112" i="24" s="1"/>
  <c r="T112" i="24" s="1"/>
  <c r="O113" i="24"/>
  <c r="P113" i="24"/>
  <c r="AS109" i="24"/>
  <c r="AT109" i="24" s="1"/>
  <c r="AV109" i="24"/>
  <c r="AA109" i="24"/>
  <c r="AB109" i="24" s="1"/>
  <c r="AD109" i="24"/>
  <c r="AI109" i="24" l="1"/>
  <c r="AH110" i="24" s="1"/>
  <c r="U112" i="24"/>
  <c r="V112" i="24" s="1"/>
  <c r="DO111" i="24"/>
  <c r="DP111" i="24" s="1"/>
  <c r="DR111" i="24"/>
  <c r="CN112" i="24"/>
  <c r="CO112" i="24" s="1"/>
  <c r="CP112" i="24" s="1"/>
  <c r="CK113" i="24"/>
  <c r="CL113" i="24"/>
  <c r="BA109" i="24"/>
  <c r="CW111" i="24"/>
  <c r="CX111" i="24" s="1"/>
  <c r="CZ111" i="24"/>
  <c r="DE111" i="24" l="1"/>
  <c r="DF111" i="24" s="1"/>
  <c r="DG111" i="24" s="1"/>
  <c r="DH111" i="24" s="1"/>
  <c r="AJ109" i="24"/>
  <c r="AK109" i="24" s="1"/>
  <c r="AL109" i="24" s="1"/>
  <c r="AG110" i="24"/>
  <c r="CQ112" i="24"/>
  <c r="CR112" i="24" s="1"/>
  <c r="W112" i="24"/>
  <c r="H113" i="24" s="1"/>
  <c r="DW111" i="24"/>
  <c r="BB109" i="24"/>
  <c r="AZ110" i="24"/>
  <c r="AY110" i="24"/>
  <c r="BC109" i="24" l="1"/>
  <c r="BD109" i="24" s="1"/>
  <c r="BE109" i="24" s="1"/>
  <c r="BF109" i="24" s="1"/>
  <c r="DC112" i="24"/>
  <c r="DD112" i="24"/>
  <c r="CS112" i="24"/>
  <c r="CD113" i="24" s="1"/>
  <c r="DI111" i="24"/>
  <c r="DJ111" i="24" s="1"/>
  <c r="DX111" i="24"/>
  <c r="DY111" i="24" s="1"/>
  <c r="DZ111" i="24" s="1"/>
  <c r="DV112" i="24"/>
  <c r="DU112" i="24"/>
  <c r="AM109" i="24"/>
  <c r="AN109" i="24" s="1"/>
  <c r="I113" i="24"/>
  <c r="J113" i="24" s="1"/>
  <c r="L113" i="24"/>
  <c r="Q113" i="24" l="1"/>
  <c r="O114" i="24" s="1"/>
  <c r="BG109" i="24"/>
  <c r="AR110" i="24" s="1"/>
  <c r="AO109" i="24"/>
  <c r="Z110" i="24" s="1"/>
  <c r="EA111" i="24"/>
  <c r="EB111" i="24" s="1"/>
  <c r="EC111" i="24" s="1"/>
  <c r="DN112" i="24" s="1"/>
  <c r="DK111" i="24"/>
  <c r="CV112" i="24" s="1"/>
  <c r="CH113" i="24"/>
  <c r="CE113" i="24"/>
  <c r="CF113" i="24" s="1"/>
  <c r="R113" i="24" l="1"/>
  <c r="S113" i="24" s="1"/>
  <c r="T113" i="24" s="1"/>
  <c r="P114" i="24"/>
  <c r="DR112" i="24"/>
  <c r="DO112" i="24"/>
  <c r="DP112" i="24" s="1"/>
  <c r="AA110" i="24"/>
  <c r="AB110" i="24" s="1"/>
  <c r="AD110" i="24"/>
  <c r="CZ112" i="24"/>
  <c r="CW112" i="24"/>
  <c r="CX112" i="24" s="1"/>
  <c r="CM113" i="24"/>
  <c r="AV110" i="24"/>
  <c r="AS110" i="24"/>
  <c r="AT110" i="24" s="1"/>
  <c r="BA110" i="24" l="1"/>
  <c r="BB110" i="24" s="1"/>
  <c r="AI110" i="24"/>
  <c r="AH111" i="24" s="1"/>
  <c r="U113" i="24"/>
  <c r="V113" i="24" s="1"/>
  <c r="DW112" i="24"/>
  <c r="CN113" i="24"/>
  <c r="CL114" i="24"/>
  <c r="CK114" i="24"/>
  <c r="DE112" i="24"/>
  <c r="AZ111" i="24" l="1"/>
  <c r="AY111" i="24"/>
  <c r="AJ110" i="24"/>
  <c r="BC110" i="24" s="1"/>
  <c r="BD110" i="24" s="1"/>
  <c r="AG111" i="24"/>
  <c r="W113" i="24"/>
  <c r="H114" i="24" s="1"/>
  <c r="DF112" i="24"/>
  <c r="DG112" i="24" s="1"/>
  <c r="DH112" i="24" s="1"/>
  <c r="DD113" i="24"/>
  <c r="DC113" i="24"/>
  <c r="CO113" i="24"/>
  <c r="CP113" i="24" s="1"/>
  <c r="DX112" i="24"/>
  <c r="DU113" i="24"/>
  <c r="DV113" i="24"/>
  <c r="AK110" i="24" l="1"/>
  <c r="AL110" i="24" s="1"/>
  <c r="AM110" i="24" s="1"/>
  <c r="AN110" i="24" s="1"/>
  <c r="AO110" i="24" s="1"/>
  <c r="Z111" i="24" s="1"/>
  <c r="DI112" i="24"/>
  <c r="DJ112" i="24" s="1"/>
  <c r="BE110" i="24"/>
  <c r="BF110" i="24" s="1"/>
  <c r="CQ113" i="24"/>
  <c r="CR113" i="24" s="1"/>
  <c r="DY112" i="24"/>
  <c r="DZ112" i="24" s="1"/>
  <c r="L114" i="24"/>
  <c r="I114" i="24"/>
  <c r="J114" i="24" s="1"/>
  <c r="BK114" i="24"/>
  <c r="Q114" i="24" l="1"/>
  <c r="O115" i="24" s="1"/>
  <c r="BG110" i="24"/>
  <c r="AR111" i="24" s="1"/>
  <c r="AV111" i="24" s="1"/>
  <c r="DK112" i="24"/>
  <c r="CV113" i="24" s="1"/>
  <c r="CS113" i="24"/>
  <c r="CD114" i="24" s="1"/>
  <c r="EA112" i="24"/>
  <c r="EB112" i="24" s="1"/>
  <c r="EC112" i="24" s="1"/>
  <c r="DN113" i="24" s="1"/>
  <c r="AD111" i="24"/>
  <c r="AA111" i="24"/>
  <c r="AB111" i="24" s="1"/>
  <c r="P115" i="24" l="1"/>
  <c r="R114" i="24"/>
  <c r="S114" i="24" s="1"/>
  <c r="T114" i="24" s="1"/>
  <c r="U114" i="24" s="1"/>
  <c r="V114" i="24" s="1"/>
  <c r="AS111" i="24"/>
  <c r="AT111" i="24" s="1"/>
  <c r="BA111" i="24" s="1"/>
  <c r="BB111" i="24" s="1"/>
  <c r="DR113" i="24"/>
  <c r="DO113" i="24"/>
  <c r="DP113" i="24" s="1"/>
  <c r="AI111" i="24"/>
  <c r="CE114" i="24"/>
  <c r="CF114" i="24" s="1"/>
  <c r="CH114" i="24"/>
  <c r="CW113" i="24"/>
  <c r="CX113" i="24" s="1"/>
  <c r="CZ113" i="24"/>
  <c r="CM114" i="24" l="1"/>
  <c r="CK115" i="24" s="1"/>
  <c r="AZ112" i="24"/>
  <c r="AY112" i="24"/>
  <c r="DW113" i="24"/>
  <c r="DX113" i="24" s="1"/>
  <c r="W114" i="24"/>
  <c r="H115" i="24" s="1"/>
  <c r="AJ111" i="24"/>
  <c r="BC111" i="24" s="1"/>
  <c r="BD111" i="24" s="1"/>
  <c r="AH112" i="24"/>
  <c r="AG112" i="24"/>
  <c r="DE113" i="24"/>
  <c r="CL115" i="24" l="1"/>
  <c r="CN114" i="24"/>
  <c r="CO114" i="24" s="1"/>
  <c r="CP114" i="24" s="1"/>
  <c r="CQ114" i="24" s="1"/>
  <c r="CR114" i="24" s="1"/>
  <c r="DU114" i="24"/>
  <c r="DV114" i="24"/>
  <c r="L115" i="24"/>
  <c r="I115" i="24"/>
  <c r="J115" i="24" s="1"/>
  <c r="BE111" i="24"/>
  <c r="BF111" i="24" s="1"/>
  <c r="DF113" i="24"/>
  <c r="DY113" i="24" s="1"/>
  <c r="DZ113" i="24" s="1"/>
  <c r="DC114" i="24"/>
  <c r="DD114" i="24"/>
  <c r="AK111" i="24"/>
  <c r="AL111" i="24" s="1"/>
  <c r="CS114" i="24" l="1"/>
  <c r="CD115" i="24" s="1"/>
  <c r="DG113" i="24"/>
  <c r="DH113" i="24" s="1"/>
  <c r="EA113" i="24"/>
  <c r="EB113" i="24" s="1"/>
  <c r="AM111" i="24"/>
  <c r="AN111" i="24" s="1"/>
  <c r="Q115" i="24"/>
  <c r="CE115" i="24" l="1"/>
  <c r="CF115" i="24" s="1"/>
  <c r="CH115" i="24"/>
  <c r="BG111" i="24"/>
  <c r="AR112" i="24" s="1"/>
  <c r="AO111" i="24"/>
  <c r="Z112" i="24" s="1"/>
  <c r="R115" i="24"/>
  <c r="P116" i="24"/>
  <c r="O116" i="24"/>
  <c r="DI113" i="24"/>
  <c r="DJ113" i="24" s="1"/>
  <c r="EC113" i="24" l="1"/>
  <c r="DN114" i="24" s="1"/>
  <c r="DK113" i="24"/>
  <c r="CV114" i="24" s="1"/>
  <c r="AD112" i="24"/>
  <c r="AA112" i="24"/>
  <c r="AB112" i="24" s="1"/>
  <c r="S115" i="24"/>
  <c r="T115" i="24" s="1"/>
  <c r="AV112" i="24"/>
  <c r="AS112" i="24"/>
  <c r="AT112" i="24" s="1"/>
  <c r="CM115" i="24"/>
  <c r="BA112" i="24" l="1"/>
  <c r="AI112" i="24"/>
  <c r="U115" i="24"/>
  <c r="V115" i="24" s="1"/>
  <c r="CN115" i="24"/>
  <c r="CO115" i="24" s="1"/>
  <c r="CP115" i="24" s="1"/>
  <c r="CK116" i="24"/>
  <c r="CL116" i="24"/>
  <c r="CZ114" i="24"/>
  <c r="CW114" i="24"/>
  <c r="CX114" i="24" s="1"/>
  <c r="DR114" i="24"/>
  <c r="DO114" i="24"/>
  <c r="DP114" i="24" s="1"/>
  <c r="W115" i="24" l="1"/>
  <c r="H116" i="24" s="1"/>
  <c r="BB112" i="24"/>
  <c r="AY113" i="24"/>
  <c r="AZ113" i="24"/>
  <c r="CQ115" i="24"/>
  <c r="CR115" i="24" s="1"/>
  <c r="DW114" i="24"/>
  <c r="DE114" i="24"/>
  <c r="AJ112" i="24"/>
  <c r="AG113" i="24"/>
  <c r="AH113" i="24"/>
  <c r="BC112" i="24" l="1"/>
  <c r="BD112" i="24" s="1"/>
  <c r="BE112" i="24" s="1"/>
  <c r="BF112" i="24" s="1"/>
  <c r="DF114" i="24"/>
  <c r="DG114" i="24" s="1"/>
  <c r="DH114" i="24" s="1"/>
  <c r="DD115" i="24"/>
  <c r="DC115" i="24"/>
  <c r="DX114" i="24"/>
  <c r="DU115" i="24"/>
  <c r="DV115" i="24"/>
  <c r="CS115" i="24"/>
  <c r="CD116" i="24" s="1"/>
  <c r="AK112" i="24"/>
  <c r="AL112" i="24" s="1"/>
  <c r="L116" i="24"/>
  <c r="I116" i="24"/>
  <c r="J116" i="24" s="1"/>
  <c r="N30" i="14"/>
  <c r="AM112" i="24" l="1"/>
  <c r="AN112" i="24" s="1"/>
  <c r="DY114" i="24"/>
  <c r="DZ114" i="24" s="1"/>
  <c r="DI114" i="24"/>
  <c r="DJ114" i="24" s="1"/>
  <c r="CH116" i="24"/>
  <c r="CE116" i="24"/>
  <c r="CF116" i="24" s="1"/>
  <c r="Q116" i="24"/>
  <c r="CM116" i="24" l="1"/>
  <c r="CL117" i="24" s="1"/>
  <c r="BG112" i="24"/>
  <c r="AR113" i="24" s="1"/>
  <c r="AO112" i="24"/>
  <c r="Z113" i="24" s="1"/>
  <c r="R116" i="24"/>
  <c r="S116" i="24" s="1"/>
  <c r="T116" i="24" s="1"/>
  <c r="P117" i="24"/>
  <c r="O117" i="24"/>
  <c r="EA114" i="24"/>
  <c r="EB114" i="24" s="1"/>
  <c r="EC114" i="24" s="1"/>
  <c r="DN115" i="24" s="1"/>
  <c r="DK114" i="24"/>
  <c r="CV115" i="24" s="1"/>
  <c r="CN116" i="24" l="1"/>
  <c r="CO116" i="24" s="1"/>
  <c r="CP116" i="24" s="1"/>
  <c r="CK117" i="24"/>
  <c r="DR115" i="24"/>
  <c r="DO115" i="24"/>
  <c r="DP115" i="24" s="1"/>
  <c r="U116" i="24"/>
  <c r="V116" i="24" s="1"/>
  <c r="CZ115" i="24"/>
  <c r="CW115" i="24"/>
  <c r="CX115" i="24" s="1"/>
  <c r="AD113" i="24"/>
  <c r="AA113" i="24"/>
  <c r="AB113" i="24" s="1"/>
  <c r="AS113" i="24"/>
  <c r="AT113" i="24" s="1"/>
  <c r="AV113" i="24"/>
  <c r="BA113" i="24" l="1"/>
  <c r="BB113" i="24" s="1"/>
  <c r="W116" i="24"/>
  <c r="H117" i="24" s="1"/>
  <c r="CQ116" i="24"/>
  <c r="CR116" i="24" s="1"/>
  <c r="AI113" i="24"/>
  <c r="DE115" i="24"/>
  <c r="DW115" i="24"/>
  <c r="AZ114" i="24" l="1"/>
  <c r="AY114" i="24"/>
  <c r="DX115" i="24"/>
  <c r="DV116" i="24"/>
  <c r="DU116" i="24"/>
  <c r="AJ113" i="24"/>
  <c r="BC113" i="24" s="1"/>
  <c r="BD113" i="24" s="1"/>
  <c r="AG114" i="24"/>
  <c r="AH114" i="24"/>
  <c r="CS116" i="24"/>
  <c r="CD117" i="24" s="1"/>
  <c r="DF115" i="24"/>
  <c r="DG115" i="24" s="1"/>
  <c r="DH115" i="24" s="1"/>
  <c r="DD116" i="24"/>
  <c r="DC116" i="24"/>
  <c r="I117" i="24"/>
  <c r="J117" i="24" s="1"/>
  <c r="L117" i="24"/>
  <c r="Q117" i="24" l="1"/>
  <c r="P118" i="24" s="1"/>
  <c r="AK113" i="24"/>
  <c r="AL113" i="24" s="1"/>
  <c r="AM113" i="24" s="1"/>
  <c r="AN113" i="24" s="1"/>
  <c r="DI115" i="24"/>
  <c r="DJ115" i="24" s="1"/>
  <c r="BE113" i="24"/>
  <c r="BF113" i="24" s="1"/>
  <c r="DY115" i="24"/>
  <c r="DZ115" i="24" s="1"/>
  <c r="CH117" i="24"/>
  <c r="CE117" i="24"/>
  <c r="CF117" i="24" s="1"/>
  <c r="O118" i="24" l="1"/>
  <c r="R117" i="24"/>
  <c r="S117" i="24" s="1"/>
  <c r="T117" i="24" s="1"/>
  <c r="CM117" i="24"/>
  <c r="CN117" i="24" s="1"/>
  <c r="BG113" i="24"/>
  <c r="AR114" i="24" s="1"/>
  <c r="AO113" i="24"/>
  <c r="Z114" i="24" s="1"/>
  <c r="DK115" i="24"/>
  <c r="CV116" i="24" s="1"/>
  <c r="EA115" i="24"/>
  <c r="EB115" i="24" s="1"/>
  <c r="EC115" i="24" s="1"/>
  <c r="DN116" i="24" s="1"/>
  <c r="CL118" i="24" l="1"/>
  <c r="CK118" i="24"/>
  <c r="DR116" i="24"/>
  <c r="DO116" i="24"/>
  <c r="DP116" i="24" s="1"/>
  <c r="U117" i="24"/>
  <c r="V117" i="24" s="1"/>
  <c r="CZ116" i="24"/>
  <c r="CW116" i="24"/>
  <c r="CX116" i="24" s="1"/>
  <c r="AA114" i="24"/>
  <c r="AB114" i="24" s="1"/>
  <c r="AD114" i="24"/>
  <c r="BL114" i="24"/>
  <c r="CO117" i="24"/>
  <c r="CP117" i="24" s="1"/>
  <c r="AS114" i="24"/>
  <c r="AT114" i="24" s="1"/>
  <c r="AV114" i="24"/>
  <c r="BM114" i="24"/>
  <c r="W117" i="24" l="1"/>
  <c r="H118" i="24" s="1"/>
  <c r="DW116" i="24"/>
  <c r="CQ117" i="24"/>
  <c r="CR117" i="24" s="1"/>
  <c r="DE116" i="24"/>
  <c r="BA114" i="24"/>
  <c r="AI114" i="24"/>
  <c r="CS117" i="24" l="1"/>
  <c r="CD118" i="24" s="1"/>
  <c r="BB114" i="24"/>
  <c r="AZ115" i="24"/>
  <c r="AY115" i="24"/>
  <c r="DF116" i="24"/>
  <c r="DG116" i="24" s="1"/>
  <c r="DH116" i="24" s="1"/>
  <c r="DD117" i="24"/>
  <c r="DC117" i="24"/>
  <c r="AJ114" i="24"/>
  <c r="AK114" i="24" s="1"/>
  <c r="AL114" i="24" s="1"/>
  <c r="AH115" i="24"/>
  <c r="AG115" i="24"/>
  <c r="DX116" i="24"/>
  <c r="DU117" i="24"/>
  <c r="DV117" i="24"/>
  <c r="I118" i="24"/>
  <c r="J118" i="24" s="1"/>
  <c r="L118" i="24"/>
  <c r="Q118" i="24" l="1"/>
  <c r="R118" i="24" s="1"/>
  <c r="AM114" i="24"/>
  <c r="AN114" i="24" s="1"/>
  <c r="CE118" i="24"/>
  <c r="CF118" i="24" s="1"/>
  <c r="CH118" i="24"/>
  <c r="DI116" i="24"/>
  <c r="DJ116" i="24" s="1"/>
  <c r="DY116" i="24"/>
  <c r="DZ116" i="24" s="1"/>
  <c r="BC114" i="24"/>
  <c r="BD114" i="24" s="1"/>
  <c r="P119" i="24" l="1"/>
  <c r="O119" i="24"/>
  <c r="CM118" i="24"/>
  <c r="CN118" i="24" s="1"/>
  <c r="CO118" i="24" s="1"/>
  <c r="CP118" i="24" s="1"/>
  <c r="AO114" i="24"/>
  <c r="Z115" i="24" s="1"/>
  <c r="EA116" i="24"/>
  <c r="EB116" i="24" s="1"/>
  <c r="EC116" i="24" s="1"/>
  <c r="DN117" i="24" s="1"/>
  <c r="BE114" i="24"/>
  <c r="BF114" i="24" s="1"/>
  <c r="BG114" i="24" s="1"/>
  <c r="AR115" i="24" s="1"/>
  <c r="S118" i="24"/>
  <c r="T118" i="24" s="1"/>
  <c r="DK116" i="24"/>
  <c r="CV117" i="24" s="1"/>
  <c r="CL119" i="24" l="1"/>
  <c r="CK119" i="24"/>
  <c r="CQ118" i="24"/>
  <c r="CR118" i="24" s="1"/>
  <c r="DR117" i="24"/>
  <c r="DO117" i="24"/>
  <c r="DP117" i="24" s="1"/>
  <c r="AS115" i="24"/>
  <c r="AT115" i="24" s="1"/>
  <c r="AV115" i="24"/>
  <c r="CW117" i="24"/>
  <c r="CX117" i="24" s="1"/>
  <c r="CZ117" i="24"/>
  <c r="U118" i="24"/>
  <c r="V118" i="24" s="1"/>
  <c r="AD115" i="24"/>
  <c r="AA115" i="24"/>
  <c r="AB115" i="24" s="1"/>
  <c r="DE117" i="24" l="1"/>
  <c r="DF117" i="24" s="1"/>
  <c r="BA115" i="24"/>
  <c r="BB115" i="24" s="1"/>
  <c r="AI115" i="24"/>
  <c r="AG116" i="24" s="1"/>
  <c r="W118" i="24"/>
  <c r="H119" i="24" s="1"/>
  <c r="CS118" i="24"/>
  <c r="CD119" i="24" s="1"/>
  <c r="DW117" i="24"/>
  <c r="DD118" i="24" l="1"/>
  <c r="DC118" i="24"/>
  <c r="AZ116" i="24"/>
  <c r="AY116" i="24"/>
  <c r="AJ115" i="24"/>
  <c r="BC115" i="24" s="1"/>
  <c r="BD115" i="24" s="1"/>
  <c r="BE115" i="24" s="1"/>
  <c r="BF115" i="24" s="1"/>
  <c r="AH116" i="24"/>
  <c r="DX117" i="24"/>
  <c r="DY117" i="24" s="1"/>
  <c r="DZ117" i="24" s="1"/>
  <c r="DU118" i="24"/>
  <c r="DV118" i="24"/>
  <c r="L119" i="24"/>
  <c r="I119" i="24"/>
  <c r="J119" i="24" s="1"/>
  <c r="CH119" i="24"/>
  <c r="CE119" i="24"/>
  <c r="CF119" i="24" s="1"/>
  <c r="DG117" i="24"/>
  <c r="DH117" i="24" s="1"/>
  <c r="AK115" i="24" l="1"/>
  <c r="AL115" i="24" s="1"/>
  <c r="AM115" i="24" s="1"/>
  <c r="AN115" i="24" s="1"/>
  <c r="EA117" i="24"/>
  <c r="EB117" i="24" s="1"/>
  <c r="Q119" i="24"/>
  <c r="CM119" i="24"/>
  <c r="DI117" i="24"/>
  <c r="DJ117" i="24" s="1"/>
  <c r="EC117" i="24" l="1"/>
  <c r="DN118" i="24" s="1"/>
  <c r="DK117" i="24"/>
  <c r="CV118" i="24" s="1"/>
  <c r="BG115" i="24"/>
  <c r="AR116" i="24" s="1"/>
  <c r="AO115" i="24"/>
  <c r="Z116" i="24" s="1"/>
  <c r="R119" i="24"/>
  <c r="P120" i="24"/>
  <c r="O120" i="24"/>
  <c r="CN119" i="24"/>
  <c r="CK120" i="24"/>
  <c r="CL120" i="24"/>
  <c r="DO118" i="24" l="1"/>
  <c r="DP118" i="24" s="1"/>
  <c r="DR118" i="24"/>
  <c r="S119" i="24"/>
  <c r="T119" i="24" s="1"/>
  <c r="N31" i="14"/>
  <c r="AD116" i="24"/>
  <c r="AA116" i="24"/>
  <c r="AB116" i="24" s="1"/>
  <c r="N32" i="14"/>
  <c r="AV116" i="24"/>
  <c r="AS116" i="24"/>
  <c r="AT116" i="24" s="1"/>
  <c r="CO119" i="24"/>
  <c r="CP119" i="24" s="1"/>
  <c r="CW118" i="24"/>
  <c r="CX118" i="24" s="1"/>
  <c r="CZ118" i="24"/>
  <c r="AI116" i="24" l="1"/>
  <c r="AJ116" i="24" s="1"/>
  <c r="DW118" i="24"/>
  <c r="DU119" i="24" s="1"/>
  <c r="CQ119" i="24"/>
  <c r="CR119" i="24" s="1"/>
  <c r="BA116" i="24"/>
  <c r="U119" i="24"/>
  <c r="V119" i="24" s="1"/>
  <c r="DE118" i="24"/>
  <c r="DV119" i="24" l="1"/>
  <c r="DX118" i="24"/>
  <c r="AG117" i="24"/>
  <c r="AH117" i="24"/>
  <c r="CS119" i="24"/>
  <c r="CD120" i="24" s="1"/>
  <c r="BB116" i="24"/>
  <c r="BC116" i="24" s="1"/>
  <c r="BD116" i="24" s="1"/>
  <c r="AZ117" i="24"/>
  <c r="AY117" i="24"/>
  <c r="DF118" i="24"/>
  <c r="DC119" i="24"/>
  <c r="DD119" i="24"/>
  <c r="W119" i="24"/>
  <c r="H120" i="24" s="1"/>
  <c r="AK116" i="24"/>
  <c r="AL116" i="24" s="1"/>
  <c r="DY118" i="24" l="1"/>
  <c r="DZ118" i="24" s="1"/>
  <c r="EA118" i="24" s="1"/>
  <c r="EB118" i="24" s="1"/>
  <c r="DG118" i="24"/>
  <c r="DH118" i="24" s="1"/>
  <c r="DI118" i="24" s="1"/>
  <c r="DJ118" i="24" s="1"/>
  <c r="AM116" i="24"/>
  <c r="AN116" i="24" s="1"/>
  <c r="L120" i="24"/>
  <c r="I120" i="24"/>
  <c r="J120" i="24" s="1"/>
  <c r="CH120" i="24"/>
  <c r="CE120" i="24"/>
  <c r="CF120" i="24" s="1"/>
  <c r="BE116" i="24"/>
  <c r="BF116" i="24" s="1"/>
  <c r="Q120" i="24" l="1"/>
  <c r="R120" i="24" s="1"/>
  <c r="S120" i="24" s="1"/>
  <c r="T120" i="24" s="1"/>
  <c r="EC118" i="24"/>
  <c r="DN119" i="24" s="1"/>
  <c r="DK118" i="24"/>
  <c r="CV119" i="24" s="1"/>
  <c r="BG116" i="24"/>
  <c r="AR117" i="24" s="1"/>
  <c r="AO116" i="24"/>
  <c r="Z117" i="24" s="1"/>
  <c r="CM120" i="24"/>
  <c r="O121" i="24" l="1"/>
  <c r="P121" i="24"/>
  <c r="U120" i="24"/>
  <c r="V120" i="24" s="1"/>
  <c r="CN120" i="24"/>
  <c r="CO120" i="24" s="1"/>
  <c r="CP120" i="24" s="1"/>
  <c r="CL121" i="24"/>
  <c r="CK121" i="24"/>
  <c r="AD117" i="24"/>
  <c r="AA117" i="24"/>
  <c r="AB117" i="24" s="1"/>
  <c r="AS117" i="24"/>
  <c r="AT117" i="24" s="1"/>
  <c r="AV117" i="24"/>
  <c r="DR119" i="24"/>
  <c r="DO119" i="24"/>
  <c r="DP119" i="24" s="1"/>
  <c r="CW119" i="24"/>
  <c r="CX119" i="24" s="1"/>
  <c r="CZ119" i="24"/>
  <c r="AI117" i="24" l="1"/>
  <c r="AJ117" i="24" s="1"/>
  <c r="AK117" i="24" s="1"/>
  <c r="AL117" i="24" s="1"/>
  <c r="BA117" i="24"/>
  <c r="AY118" i="24" s="1"/>
  <c r="W120" i="24"/>
  <c r="H121" i="24" s="1"/>
  <c r="CQ120" i="24"/>
  <c r="CR120" i="24" s="1"/>
  <c r="DE119" i="24"/>
  <c r="DW119" i="24"/>
  <c r="BB117" i="24" l="1"/>
  <c r="BC117" i="24" s="1"/>
  <c r="BD117" i="24" s="1"/>
  <c r="AZ118" i="24"/>
  <c r="AG118" i="24"/>
  <c r="AH118" i="24"/>
  <c r="AM117" i="24"/>
  <c r="AN117" i="24" s="1"/>
  <c r="CS120" i="24"/>
  <c r="CD121" i="24" s="1"/>
  <c r="DF119" i="24"/>
  <c r="DC120" i="24"/>
  <c r="DD120" i="24"/>
  <c r="DX119" i="24"/>
  <c r="DU120" i="24"/>
  <c r="DV120" i="24"/>
  <c r="L121" i="24"/>
  <c r="I121" i="24"/>
  <c r="J121" i="24" s="1"/>
  <c r="Q121" i="24" l="1"/>
  <c r="R121" i="24" s="1"/>
  <c r="S121" i="24" s="1"/>
  <c r="T121" i="24" s="1"/>
  <c r="DY119" i="24"/>
  <c r="DZ119" i="24" s="1"/>
  <c r="EA119" i="24" s="1"/>
  <c r="EB119" i="24" s="1"/>
  <c r="AO117" i="24"/>
  <c r="Z118" i="24" s="1"/>
  <c r="DG119" i="24"/>
  <c r="DH119" i="24" s="1"/>
  <c r="CH121" i="24"/>
  <c r="CE121" i="24"/>
  <c r="CF121" i="24" s="1"/>
  <c r="EG126" i="24"/>
  <c r="EM21" i="24" s="1"/>
  <c r="BE117" i="24"/>
  <c r="BF117" i="24" s="1"/>
  <c r="BG117" i="24" s="1"/>
  <c r="AR118" i="24" s="1"/>
  <c r="P122" i="24" l="1"/>
  <c r="O122" i="24"/>
  <c r="AV118" i="24"/>
  <c r="AS118" i="24"/>
  <c r="AT118" i="24" s="1"/>
  <c r="U121" i="24"/>
  <c r="V121" i="24" s="1"/>
  <c r="CM121" i="24"/>
  <c r="DI119" i="24"/>
  <c r="DJ119" i="24" s="1"/>
  <c r="AA118" i="24"/>
  <c r="AB118" i="24" s="1"/>
  <c r="AD118" i="24"/>
  <c r="AI118" i="24" l="1"/>
  <c r="AJ118" i="24" s="1"/>
  <c r="AK118" i="24" s="1"/>
  <c r="AL118" i="24" s="1"/>
  <c r="BA118" i="24"/>
  <c r="BB118" i="24" s="1"/>
  <c r="EC119" i="24"/>
  <c r="DN120" i="24" s="1"/>
  <c r="DK119" i="24"/>
  <c r="CV120" i="24" s="1"/>
  <c r="W121" i="24"/>
  <c r="H122" i="24" s="1"/>
  <c r="CN121" i="24"/>
  <c r="CO121" i="24" s="1"/>
  <c r="CP121" i="24" s="1"/>
  <c r="CL122" i="24"/>
  <c r="CK122" i="24"/>
  <c r="AG119" i="24" l="1"/>
  <c r="AH119" i="24"/>
  <c r="AZ119" i="24"/>
  <c r="AY119" i="24"/>
  <c r="DO120" i="24"/>
  <c r="DP120" i="24" s="1"/>
  <c r="DR120" i="24"/>
  <c r="BC118" i="24"/>
  <c r="BD118" i="24" s="1"/>
  <c r="L122" i="24"/>
  <c r="I122" i="24"/>
  <c r="J122" i="24" s="1"/>
  <c r="CQ121" i="24"/>
  <c r="CR121" i="24" s="1"/>
  <c r="AM118" i="24"/>
  <c r="AN118" i="24" s="1"/>
  <c r="CW120" i="24"/>
  <c r="CX120" i="24" s="1"/>
  <c r="CZ120" i="24"/>
  <c r="Q122" i="24" l="1"/>
  <c r="R122" i="24" s="1"/>
  <c r="S122" i="24" s="1"/>
  <c r="T122" i="24" s="1"/>
  <c r="BE118" i="24"/>
  <c r="BF118" i="24" s="1"/>
  <c r="BG118" i="24" s="1"/>
  <c r="AR119" i="24" s="1"/>
  <c r="CS121" i="24"/>
  <c r="CD122" i="24" s="1"/>
  <c r="DW120" i="24"/>
  <c r="AO118" i="24"/>
  <c r="Z119" i="24" s="1"/>
  <c r="DE120" i="24"/>
  <c r="P123" i="24" l="1"/>
  <c r="O123" i="24"/>
  <c r="AV119" i="24"/>
  <c r="AS119" i="24"/>
  <c r="AT119" i="24" s="1"/>
  <c r="U122" i="24"/>
  <c r="V122" i="24" s="1"/>
  <c r="CE122" i="24"/>
  <c r="CF122" i="24" s="1"/>
  <c r="CH122" i="24"/>
  <c r="DF120" i="24"/>
  <c r="DG120" i="24" s="1"/>
  <c r="DH120" i="24" s="1"/>
  <c r="DC121" i="24"/>
  <c r="DD121" i="24"/>
  <c r="AA119" i="24"/>
  <c r="AB119" i="24" s="1"/>
  <c r="AD119" i="24"/>
  <c r="DX120" i="24"/>
  <c r="DU121" i="24"/>
  <c r="DV121" i="24"/>
  <c r="CM122" i="24" l="1"/>
  <c r="CN122" i="24" s="1"/>
  <c r="DI120" i="24"/>
  <c r="DJ120" i="24" s="1"/>
  <c r="W122" i="24"/>
  <c r="H123" i="24" s="1"/>
  <c r="DY120" i="24"/>
  <c r="DZ120" i="24" s="1"/>
  <c r="AI119" i="24"/>
  <c r="BA119" i="24"/>
  <c r="CL123" i="24" l="1"/>
  <c r="CK123" i="24"/>
  <c r="DK120" i="24"/>
  <c r="CV121" i="24" s="1"/>
  <c r="BB119" i="24"/>
  <c r="AZ120" i="24"/>
  <c r="AY120" i="24"/>
  <c r="L123" i="24"/>
  <c r="I123" i="24"/>
  <c r="J123" i="24" s="1"/>
  <c r="EA120" i="24"/>
  <c r="EB120" i="24" s="1"/>
  <c r="EC120" i="24" s="1"/>
  <c r="DN121" i="24" s="1"/>
  <c r="AJ119" i="24"/>
  <c r="AG120" i="24"/>
  <c r="AH120" i="24"/>
  <c r="CO122" i="24"/>
  <c r="CP122" i="24" s="1"/>
  <c r="DO121" i="24" l="1"/>
  <c r="DP121" i="24" s="1"/>
  <c r="DR121" i="24"/>
  <c r="EI126" i="24"/>
  <c r="EM23" i="24" s="1"/>
  <c r="Q123" i="24"/>
  <c r="CZ121" i="24"/>
  <c r="EH126" i="24"/>
  <c r="EM22" i="24" s="1"/>
  <c r="CW121" i="24"/>
  <c r="CX121" i="24" s="1"/>
  <c r="BC119" i="24"/>
  <c r="BD119" i="24" s="1"/>
  <c r="AK119" i="24"/>
  <c r="AL119" i="24" s="1"/>
  <c r="CQ122" i="24"/>
  <c r="CR122" i="24" s="1"/>
  <c r="DE121" i="24" l="1"/>
  <c r="DF121" i="24" s="1"/>
  <c r="CS122" i="24"/>
  <c r="CD123" i="24" s="1"/>
  <c r="R123" i="24"/>
  <c r="S123" i="24" s="1"/>
  <c r="T123" i="24" s="1"/>
  <c r="P124" i="24"/>
  <c r="O124" i="24"/>
  <c r="AM119" i="24"/>
  <c r="AN119" i="24" s="1"/>
  <c r="BE119" i="24"/>
  <c r="BF119" i="24" s="1"/>
  <c r="DW121" i="24"/>
  <c r="DC122" i="24" l="1"/>
  <c r="DD122" i="24"/>
  <c r="U123" i="24"/>
  <c r="V123" i="24" s="1"/>
  <c r="DX121" i="24"/>
  <c r="DY121" i="24" s="1"/>
  <c r="DZ121" i="24" s="1"/>
  <c r="DV122" i="24"/>
  <c r="DU122" i="24"/>
  <c r="BG119" i="24"/>
  <c r="AR120" i="24" s="1"/>
  <c r="AO119" i="24"/>
  <c r="Z120" i="24" s="1"/>
  <c r="DG121" i="24"/>
  <c r="DH121" i="24" s="1"/>
  <c r="CE123" i="24"/>
  <c r="CF123" i="24" s="1"/>
  <c r="CH123" i="24"/>
  <c r="CM123" i="24" l="1"/>
  <c r="CN123" i="24" s="1"/>
  <c r="CO123" i="24" s="1"/>
  <c r="CP123" i="24" s="1"/>
  <c r="W123" i="24"/>
  <c r="H124" i="24" s="1"/>
  <c r="EA121" i="24"/>
  <c r="EB121" i="24" s="1"/>
  <c r="AD120" i="24"/>
  <c r="AA120" i="24"/>
  <c r="AB120" i="24" s="1"/>
  <c r="AV120" i="24"/>
  <c r="AS120" i="24"/>
  <c r="AT120" i="24" s="1"/>
  <c r="DI121" i="24"/>
  <c r="DJ121" i="24" s="1"/>
  <c r="CK124" i="24" l="1"/>
  <c r="CL124" i="24"/>
  <c r="BA120" i="24"/>
  <c r="AY121" i="24" s="1"/>
  <c r="CQ123" i="24"/>
  <c r="CR123" i="24" s="1"/>
  <c r="EC121" i="24"/>
  <c r="DN122" i="24" s="1"/>
  <c r="DK121" i="24"/>
  <c r="CV122" i="24" s="1"/>
  <c r="L124" i="24"/>
  <c r="I124" i="24"/>
  <c r="J124" i="24" s="1"/>
  <c r="AI120" i="24"/>
  <c r="AZ121" i="24" l="1"/>
  <c r="BB120" i="24"/>
  <c r="CS123" i="24"/>
  <c r="CD124" i="24" s="1"/>
  <c r="DR122" i="24"/>
  <c r="DO122" i="24"/>
  <c r="DP122" i="24" s="1"/>
  <c r="Q124" i="24"/>
  <c r="CZ122" i="24"/>
  <c r="CW122" i="24"/>
  <c r="CX122" i="24" s="1"/>
  <c r="AJ120" i="24"/>
  <c r="AG121" i="24"/>
  <c r="AH121" i="24"/>
  <c r="BC120" i="24" l="1"/>
  <c r="BD120" i="24" s="1"/>
  <c r="BE120" i="24" s="1"/>
  <c r="BF120" i="24" s="1"/>
  <c r="CH124" i="24"/>
  <c r="CE124" i="24"/>
  <c r="CF124" i="24" s="1"/>
  <c r="R124" i="24"/>
  <c r="O125" i="24"/>
  <c r="P125" i="24"/>
  <c r="AK120" i="24"/>
  <c r="AL120" i="24" s="1"/>
  <c r="DE122" i="24"/>
  <c r="DW122" i="24"/>
  <c r="CM124" i="24" l="1"/>
  <c r="CN124" i="24" s="1"/>
  <c r="DX122" i="24"/>
  <c r="DV123" i="24"/>
  <c r="DU123" i="24"/>
  <c r="S124" i="24"/>
  <c r="T124" i="24" s="1"/>
  <c r="DF122" i="24"/>
  <c r="DC123" i="24"/>
  <c r="DD123" i="24"/>
  <c r="AM120" i="24"/>
  <c r="AN120" i="24" s="1"/>
  <c r="CK125" i="24" l="1"/>
  <c r="CL125" i="24"/>
  <c r="DY122" i="24"/>
  <c r="DZ122" i="24" s="1"/>
  <c r="BG120" i="24"/>
  <c r="AR121" i="24" s="1"/>
  <c r="AO120" i="24"/>
  <c r="Z121" i="24" s="1"/>
  <c r="DG122" i="24"/>
  <c r="DH122" i="24" s="1"/>
  <c r="U124" i="24"/>
  <c r="V124" i="24" s="1"/>
  <c r="CO124" i="24"/>
  <c r="CP124" i="24" s="1"/>
  <c r="EA122" i="24" l="1"/>
  <c r="EB122" i="24" s="1"/>
  <c r="W124" i="24"/>
  <c r="H125" i="24" s="1"/>
  <c r="AD121" i="24"/>
  <c r="AA121" i="24"/>
  <c r="AB121" i="24" s="1"/>
  <c r="AS121" i="24"/>
  <c r="AT121" i="24" s="1"/>
  <c r="AV121" i="24"/>
  <c r="CQ124" i="24"/>
  <c r="CR124" i="24" s="1"/>
  <c r="DI122" i="24"/>
  <c r="DJ122" i="24" s="1"/>
  <c r="BA121" i="24" l="1"/>
  <c r="AZ122" i="24" s="1"/>
  <c r="CS124" i="24"/>
  <c r="CD125" i="24" s="1"/>
  <c r="EC122" i="24"/>
  <c r="DN123" i="24" s="1"/>
  <c r="DK122" i="24"/>
  <c r="CV123" i="24" s="1"/>
  <c r="AI121" i="24"/>
  <c r="I125" i="24"/>
  <c r="J125" i="24" s="1"/>
  <c r="L125" i="24"/>
  <c r="BB121" i="24" l="1"/>
  <c r="AY122" i="24"/>
  <c r="AJ121" i="24"/>
  <c r="AH122" i="24"/>
  <c r="AG122" i="24"/>
  <c r="CZ123" i="24"/>
  <c r="CW123" i="24"/>
  <c r="CX123" i="24" s="1"/>
  <c r="DR123" i="24"/>
  <c r="DO123" i="24"/>
  <c r="DP123" i="24" s="1"/>
  <c r="Q125" i="24"/>
  <c r="CH125" i="24"/>
  <c r="CE125" i="24"/>
  <c r="CF125" i="24" s="1"/>
  <c r="BC121" i="24" l="1"/>
  <c r="BD121" i="24" s="1"/>
  <c r="DW123" i="24"/>
  <c r="DU124" i="24" s="1"/>
  <c r="CM125" i="24"/>
  <c r="R125" i="24"/>
  <c r="O126" i="24"/>
  <c r="P126" i="24"/>
  <c r="DE123" i="24"/>
  <c r="AK121" i="24"/>
  <c r="AL121" i="24" s="1"/>
  <c r="BE121" i="24" l="1"/>
  <c r="BF121" i="24" s="1"/>
  <c r="DV124" i="24"/>
  <c r="DX123" i="24"/>
  <c r="CN125" i="24"/>
  <c r="CO125" i="24" s="1"/>
  <c r="CP125" i="24" s="1"/>
  <c r="CL126" i="24"/>
  <c r="CK126" i="24"/>
  <c r="DF123" i="24"/>
  <c r="DC124" i="24"/>
  <c r="DD124" i="24"/>
  <c r="AM121" i="24"/>
  <c r="AN121" i="24" s="1"/>
  <c r="S125" i="24"/>
  <c r="T125" i="24" s="1"/>
  <c r="DY123" i="24" l="1"/>
  <c r="DZ123" i="24" s="1"/>
  <c r="EA123" i="24" s="1"/>
  <c r="EB123" i="24" s="1"/>
  <c r="DG123" i="24"/>
  <c r="DH123" i="24" s="1"/>
  <c r="DI123" i="24" s="1"/>
  <c r="DJ123" i="24" s="1"/>
  <c r="CQ125" i="24"/>
  <c r="CR125" i="24" s="1"/>
  <c r="BG121" i="24"/>
  <c r="AR122" i="24" s="1"/>
  <c r="AO121" i="24"/>
  <c r="Z122" i="24" s="1"/>
  <c r="U125" i="24"/>
  <c r="V125" i="24" s="1"/>
  <c r="EC123" i="24" l="1"/>
  <c r="DN124" i="24" s="1"/>
  <c r="DK123" i="24"/>
  <c r="CV124" i="24" s="1"/>
  <c r="W125" i="24"/>
  <c r="H126" i="24" s="1"/>
  <c r="AV122" i="24"/>
  <c r="AS122" i="24"/>
  <c r="AT122" i="24" s="1"/>
  <c r="AA122" i="24"/>
  <c r="AB122" i="24" s="1"/>
  <c r="AD122" i="24"/>
  <c r="CS125" i="24"/>
  <c r="CD126" i="24" s="1"/>
  <c r="AI122" i="24" l="1"/>
  <c r="AG123" i="24" s="1"/>
  <c r="DR124" i="24"/>
  <c r="DO124" i="24"/>
  <c r="DP124" i="24" s="1"/>
  <c r="CE126" i="24"/>
  <c r="CF126" i="24" s="1"/>
  <c r="CH126" i="24"/>
  <c r="BA122" i="24"/>
  <c r="L126" i="24"/>
  <c r="I126" i="24"/>
  <c r="J126" i="24" s="1"/>
  <c r="BK126" i="24"/>
  <c r="BQ21" i="24" s="1"/>
  <c r="CW124" i="24"/>
  <c r="CX124" i="24" s="1"/>
  <c r="CZ124" i="24"/>
  <c r="AJ122" i="24" l="1"/>
  <c r="AK122" i="24" s="1"/>
  <c r="AL122" i="24" s="1"/>
  <c r="AM122" i="24" s="1"/>
  <c r="AN122" i="24" s="1"/>
  <c r="DW124" i="24"/>
  <c r="DX124" i="24" s="1"/>
  <c r="AH123" i="24"/>
  <c r="Q126" i="24"/>
  <c r="P127" i="24" s="1"/>
  <c r="CM126" i="24"/>
  <c r="CN126" i="24" s="1"/>
  <c r="BB122" i="24"/>
  <c r="AY123" i="24"/>
  <c r="AZ123" i="24"/>
  <c r="DE124" i="24"/>
  <c r="BC122" i="24" l="1"/>
  <c r="BD122" i="24" s="1"/>
  <c r="BE122" i="24" s="1"/>
  <c r="BF122" i="24" s="1"/>
  <c r="BG122" i="24" s="1"/>
  <c r="AR123" i="24" s="1"/>
  <c r="DU125" i="24"/>
  <c r="DV125" i="24"/>
  <c r="R126" i="24"/>
  <c r="S126" i="24" s="1"/>
  <c r="T126" i="24" s="1"/>
  <c r="U126" i="24" s="1"/>
  <c r="V126" i="24" s="1"/>
  <c r="O127" i="24"/>
  <c r="CL127" i="24"/>
  <c r="CK127" i="24"/>
  <c r="CO126" i="24"/>
  <c r="CP126" i="24" s="1"/>
  <c r="AO122" i="24"/>
  <c r="Z123" i="24" s="1"/>
  <c r="DF124" i="24"/>
  <c r="DY124" i="24" s="1"/>
  <c r="DZ124" i="24" s="1"/>
  <c r="DD125" i="24"/>
  <c r="DC125" i="24"/>
  <c r="W126" i="24" l="1"/>
  <c r="H127" i="24" s="1"/>
  <c r="AV123" i="24"/>
  <c r="AS123" i="24"/>
  <c r="AT123" i="24" s="1"/>
  <c r="EA124" i="24"/>
  <c r="EB124" i="24" s="1"/>
  <c r="DG124" i="24"/>
  <c r="DH124" i="24" s="1"/>
  <c r="AA123" i="24"/>
  <c r="AB123" i="24" s="1"/>
  <c r="AD123" i="24"/>
  <c r="CQ126" i="24"/>
  <c r="CR126" i="24" s="1"/>
  <c r="AI123" i="24" l="1"/>
  <c r="AJ123" i="24" s="1"/>
  <c r="AK123" i="24" s="1"/>
  <c r="AL123" i="24" s="1"/>
  <c r="CS126" i="24"/>
  <c r="CD127" i="24" s="1"/>
  <c r="I127" i="24"/>
  <c r="J127" i="24" s="1"/>
  <c r="L127" i="24"/>
  <c r="BA123" i="24"/>
  <c r="DI124" i="24"/>
  <c r="DJ124" i="24" s="1"/>
  <c r="Q127" i="24" l="1"/>
  <c r="R127" i="24" s="1"/>
  <c r="AG124" i="24"/>
  <c r="AH124" i="24"/>
  <c r="AM123" i="24"/>
  <c r="AN123" i="24" s="1"/>
  <c r="EC124" i="24"/>
  <c r="DN125" i="24" s="1"/>
  <c r="DK124" i="24"/>
  <c r="CV125" i="24" s="1"/>
  <c r="BB123" i="24"/>
  <c r="BC123" i="24" s="1"/>
  <c r="BD123" i="24" s="1"/>
  <c r="AY124" i="24"/>
  <c r="AZ124" i="24"/>
  <c r="CH127" i="24"/>
  <c r="CE127" i="24"/>
  <c r="CF127" i="24" s="1"/>
  <c r="P128" i="24" l="1"/>
  <c r="O128" i="24"/>
  <c r="CM127" i="24"/>
  <c r="CN127" i="24" s="1"/>
  <c r="CO127" i="24" s="1"/>
  <c r="CP127" i="24" s="1"/>
  <c r="AO123" i="24"/>
  <c r="Z124" i="24" s="1"/>
  <c r="BE123" i="24"/>
  <c r="BF123" i="24" s="1"/>
  <c r="BG123" i="24" s="1"/>
  <c r="AR124" i="24" s="1"/>
  <c r="CW125" i="24"/>
  <c r="CX125" i="24" s="1"/>
  <c r="CZ125" i="24"/>
  <c r="DR125" i="24"/>
  <c r="DO125" i="24"/>
  <c r="DP125" i="24" s="1"/>
  <c r="S127" i="24"/>
  <c r="T127" i="24" s="1"/>
  <c r="DE125" i="24" l="1"/>
  <c r="DC126" i="24" s="1"/>
  <c r="CK128" i="24"/>
  <c r="CL128" i="24"/>
  <c r="AV124" i="24"/>
  <c r="AS124" i="24"/>
  <c r="AT124" i="24" s="1"/>
  <c r="CQ127" i="24"/>
  <c r="CR127" i="24" s="1"/>
  <c r="DW125" i="24"/>
  <c r="U127" i="24"/>
  <c r="V127" i="24" s="1"/>
  <c r="AD124" i="24"/>
  <c r="AA124" i="24"/>
  <c r="AB124" i="24" s="1"/>
  <c r="DD126" i="24" l="1"/>
  <c r="DF125" i="24"/>
  <c r="DG125" i="24" s="1"/>
  <c r="DH125" i="24" s="1"/>
  <c r="DI125" i="24" s="1"/>
  <c r="DJ125" i="24" s="1"/>
  <c r="AI124" i="24"/>
  <c r="AG125" i="24" s="1"/>
  <c r="DX125" i="24"/>
  <c r="DU126" i="24"/>
  <c r="DV126" i="24"/>
  <c r="CS127" i="24"/>
  <c r="CD128" i="24" s="1"/>
  <c r="W127" i="24"/>
  <c r="H128" i="24" s="1"/>
  <c r="BA124" i="24"/>
  <c r="DY125" i="24" l="1"/>
  <c r="DZ125" i="24" s="1"/>
  <c r="EA125" i="24" s="1"/>
  <c r="EB125" i="24" s="1"/>
  <c r="EC125" i="24" s="1"/>
  <c r="DN126" i="24" s="1"/>
  <c r="AJ124" i="24"/>
  <c r="AK124" i="24" s="1"/>
  <c r="AL124" i="24" s="1"/>
  <c r="AM124" i="24" s="1"/>
  <c r="AN124" i="24" s="1"/>
  <c r="AH125" i="24"/>
  <c r="DK125" i="24"/>
  <c r="CV126" i="24" s="1"/>
  <c r="L128" i="24"/>
  <c r="O30" i="14"/>
  <c r="I128" i="24"/>
  <c r="J128" i="24" s="1"/>
  <c r="CH128" i="24"/>
  <c r="CE128" i="24"/>
  <c r="CF128" i="24" s="1"/>
  <c r="BB124" i="24"/>
  <c r="AY125" i="24"/>
  <c r="AZ125" i="24"/>
  <c r="BC124" i="24" l="1"/>
  <c r="BD124" i="24" s="1"/>
  <c r="BE124" i="24" s="1"/>
  <c r="BF124" i="24" s="1"/>
  <c r="BG124" i="24" s="1"/>
  <c r="AR125" i="24" s="1"/>
  <c r="AO124" i="24"/>
  <c r="Z125" i="24" s="1"/>
  <c r="DR126" i="24"/>
  <c r="DO126" i="24"/>
  <c r="DP126" i="24" s="1"/>
  <c r="CM128" i="24"/>
  <c r="Q128" i="24"/>
  <c r="CW126" i="24"/>
  <c r="CX126" i="24" s="1"/>
  <c r="CZ126" i="24"/>
  <c r="DE126" i="24" l="1"/>
  <c r="DF126" i="24" s="1"/>
  <c r="AS125" i="24"/>
  <c r="AT125" i="24" s="1"/>
  <c r="AV125" i="24"/>
  <c r="CN128" i="24"/>
  <c r="CK129" i="24"/>
  <c r="CL129" i="24"/>
  <c r="DW126" i="24"/>
  <c r="R128" i="24"/>
  <c r="P129" i="24"/>
  <c r="O129" i="24"/>
  <c r="AD125" i="24"/>
  <c r="AA125" i="24"/>
  <c r="AB125" i="24" s="1"/>
  <c r="DC127" i="24" l="1"/>
  <c r="DD127" i="24"/>
  <c r="DX126" i="24"/>
  <c r="DY126" i="24" s="1"/>
  <c r="DZ126" i="24" s="1"/>
  <c r="DV127" i="24"/>
  <c r="DU127" i="24"/>
  <c r="CO128" i="24"/>
  <c r="CP128" i="24" s="1"/>
  <c r="S128" i="24"/>
  <c r="T128" i="24" s="1"/>
  <c r="AI125" i="24"/>
  <c r="BA125" i="24"/>
  <c r="DG126" i="24"/>
  <c r="DH126" i="24" s="1"/>
  <c r="DI126" i="24" l="1"/>
  <c r="DJ126" i="24" s="1"/>
  <c r="AJ125" i="24"/>
  <c r="AK125" i="24" s="1"/>
  <c r="AL125" i="24" s="1"/>
  <c r="AG126" i="24"/>
  <c r="AH126" i="24"/>
  <c r="U128" i="24"/>
  <c r="V128" i="24" s="1"/>
  <c r="EA126" i="24"/>
  <c r="EB126" i="24" s="1"/>
  <c r="BB125" i="24"/>
  <c r="AZ126" i="24"/>
  <c r="AY126" i="24"/>
  <c r="CQ128" i="24"/>
  <c r="CR128" i="24" s="1"/>
  <c r="CS128" i="24" l="1"/>
  <c r="CD129" i="24" s="1"/>
  <c r="EC126" i="24"/>
  <c r="DN127" i="24" s="1"/>
  <c r="DK126" i="24"/>
  <c r="CV127" i="24" s="1"/>
  <c r="W128" i="24"/>
  <c r="H129" i="24" s="1"/>
  <c r="AM125" i="24"/>
  <c r="AN125" i="24" s="1"/>
  <c r="BC125" i="24"/>
  <c r="BD125" i="24" s="1"/>
  <c r="AO125" i="24" l="1"/>
  <c r="Z126" i="24" s="1"/>
  <c r="I129" i="24"/>
  <c r="J129" i="24" s="1"/>
  <c r="L129" i="24"/>
  <c r="CZ127" i="24"/>
  <c r="CW127" i="24"/>
  <c r="CX127" i="24" s="1"/>
  <c r="DO127" i="24"/>
  <c r="DP127" i="24" s="1"/>
  <c r="DR127" i="24"/>
  <c r="BE125" i="24"/>
  <c r="BF125" i="24" s="1"/>
  <c r="BG125" i="24" s="1"/>
  <c r="AR126" i="24" s="1"/>
  <c r="CH129" i="24"/>
  <c r="CE129" i="24"/>
  <c r="CF129" i="24" s="1"/>
  <c r="AS126" i="24" l="1"/>
  <c r="AT126" i="24" s="1"/>
  <c r="AV126" i="24"/>
  <c r="BM126" i="24"/>
  <c r="BQ23" i="24" s="1"/>
  <c r="DE127" i="24"/>
  <c r="CM129" i="24"/>
  <c r="Q129" i="24"/>
  <c r="DW127" i="24"/>
  <c r="AA126" i="24"/>
  <c r="AB126" i="24" s="1"/>
  <c r="AD126" i="24"/>
  <c r="BL126" i="24"/>
  <c r="BQ22" i="24" s="1"/>
  <c r="DX127" i="24" l="1"/>
  <c r="DV128" i="24"/>
  <c r="DU128" i="24"/>
  <c r="R129" i="24"/>
  <c r="P130" i="24"/>
  <c r="O130" i="24"/>
  <c r="CN129" i="24"/>
  <c r="CK130" i="24"/>
  <c r="CL130" i="24"/>
  <c r="DF127" i="24"/>
  <c r="DC128" i="24"/>
  <c r="DD128" i="24"/>
  <c r="BA126" i="24"/>
  <c r="AI126" i="24"/>
  <c r="AJ126" i="24" l="1"/>
  <c r="AG127" i="24"/>
  <c r="AH127" i="24"/>
  <c r="DY127" i="24"/>
  <c r="DZ127" i="24" s="1"/>
  <c r="S129" i="24"/>
  <c r="T129" i="24" s="1"/>
  <c r="BB126" i="24"/>
  <c r="AZ127" i="24"/>
  <c r="AY127" i="24"/>
  <c r="CO129" i="24"/>
  <c r="CP129" i="24" s="1"/>
  <c r="DG127" i="24"/>
  <c r="DH127" i="24" s="1"/>
  <c r="BC126" i="24" l="1"/>
  <c r="BD126" i="24" s="1"/>
  <c r="BE126" i="24" s="1"/>
  <c r="BF126" i="24" s="1"/>
  <c r="U129" i="24"/>
  <c r="V129" i="24" s="1"/>
  <c r="DI127" i="24"/>
  <c r="DJ127" i="24" s="1"/>
  <c r="EA127" i="24"/>
  <c r="EB127" i="24" s="1"/>
  <c r="CQ129" i="24"/>
  <c r="CR129" i="24" s="1"/>
  <c r="AK126" i="24"/>
  <c r="AL126" i="24" s="1"/>
  <c r="CS129" i="24" l="1"/>
  <c r="CD130" i="24" s="1"/>
  <c r="EC127" i="24"/>
  <c r="DN128" i="24" s="1"/>
  <c r="DK127" i="24"/>
  <c r="CV128" i="24" s="1"/>
  <c r="W129" i="24"/>
  <c r="H130" i="24" s="1"/>
  <c r="AM126" i="24"/>
  <c r="AN126" i="24" s="1"/>
  <c r="CE130" i="24" l="1"/>
  <c r="CF130" i="24" s="1"/>
  <c r="CH130" i="24"/>
  <c r="L130" i="24"/>
  <c r="I130" i="24"/>
  <c r="J130" i="24" s="1"/>
  <c r="BG126" i="24"/>
  <c r="AR127" i="24" s="1"/>
  <c r="AO126" i="24"/>
  <c r="Z127" i="24" s="1"/>
  <c r="CZ128" i="24"/>
  <c r="CW128" i="24"/>
  <c r="CX128" i="24" s="1"/>
  <c r="DO128" i="24"/>
  <c r="DP128" i="24" s="1"/>
  <c r="DR128" i="24"/>
  <c r="DW128" i="24" l="1"/>
  <c r="DX128" i="24" s="1"/>
  <c r="Q130" i="24"/>
  <c r="AD127" i="24"/>
  <c r="AA127" i="24"/>
  <c r="AB127" i="24" s="1"/>
  <c r="AV127" i="24"/>
  <c r="AS127" i="24"/>
  <c r="AT127" i="24" s="1"/>
  <c r="DE128" i="24"/>
  <c r="CM130" i="24"/>
  <c r="DU129" i="24" l="1"/>
  <c r="DV129" i="24"/>
  <c r="BA127" i="24"/>
  <c r="AI127" i="24"/>
  <c r="R130" i="24"/>
  <c r="S130" i="24" s="1"/>
  <c r="T130" i="24" s="1"/>
  <c r="O131" i="24"/>
  <c r="P131" i="24"/>
  <c r="DF128" i="24"/>
  <c r="DY128" i="24" s="1"/>
  <c r="DZ128" i="24" s="1"/>
  <c r="DD129" i="24"/>
  <c r="DC129" i="24"/>
  <c r="CN130" i="24"/>
  <c r="CO130" i="24" s="1"/>
  <c r="CP130" i="24" s="1"/>
  <c r="CL131" i="24"/>
  <c r="CK131" i="24"/>
  <c r="U130" i="24" l="1"/>
  <c r="V130" i="24" s="1"/>
  <c r="EA128" i="24"/>
  <c r="EB128" i="24" s="1"/>
  <c r="DG128" i="24"/>
  <c r="DH128" i="24" s="1"/>
  <c r="BB127" i="24"/>
  <c r="AZ128" i="24"/>
  <c r="AY128" i="24"/>
  <c r="CQ130" i="24"/>
  <c r="CR130" i="24" s="1"/>
  <c r="AJ127" i="24"/>
  <c r="AK127" i="24" s="1"/>
  <c r="AL127" i="24" s="1"/>
  <c r="AH128" i="24"/>
  <c r="AG128" i="24"/>
  <c r="W130" i="24" l="1"/>
  <c r="H131" i="24" s="1"/>
  <c r="CS130" i="24"/>
  <c r="CD131" i="24" s="1"/>
  <c r="AM127" i="24"/>
  <c r="AN127" i="24" s="1"/>
  <c r="DI128" i="24"/>
  <c r="DJ128" i="24" s="1"/>
  <c r="BC127" i="24"/>
  <c r="BD127" i="24" s="1"/>
  <c r="EC128" i="24" l="1"/>
  <c r="DN129" i="24" s="1"/>
  <c r="DK128" i="24"/>
  <c r="CV129" i="24" s="1"/>
  <c r="L131" i="24"/>
  <c r="I131" i="24"/>
  <c r="J131" i="24" s="1"/>
  <c r="AO127" i="24"/>
  <c r="Z128" i="24" s="1"/>
  <c r="CH131" i="24"/>
  <c r="CE131" i="24"/>
  <c r="CF131" i="24" s="1"/>
  <c r="BE127" i="24"/>
  <c r="BF127" i="24" s="1"/>
  <c r="BG127" i="24" s="1"/>
  <c r="AR128" i="24" s="1"/>
  <c r="CM131" i="24" l="1"/>
  <c r="CN131" i="24" s="1"/>
  <c r="O32" i="14"/>
  <c r="AV128" i="24"/>
  <c r="AS128" i="24"/>
  <c r="AT128" i="24" s="1"/>
  <c r="AD128" i="24"/>
  <c r="O31" i="14"/>
  <c r="AA128" i="24"/>
  <c r="AB128" i="24" s="1"/>
  <c r="Q131" i="24"/>
  <c r="CZ129" i="24"/>
  <c r="CW129" i="24"/>
  <c r="CX129" i="24" s="1"/>
  <c r="DO129" i="24"/>
  <c r="DP129" i="24" s="1"/>
  <c r="DR129" i="24"/>
  <c r="CL132" i="24" l="1"/>
  <c r="CK132" i="24"/>
  <c r="AI128" i="24"/>
  <c r="R131" i="24"/>
  <c r="O132" i="24"/>
  <c r="P132" i="24"/>
  <c r="DW129" i="24"/>
  <c r="DE129" i="24"/>
  <c r="CO131" i="24"/>
  <c r="CP131" i="24" s="1"/>
  <c r="BA128" i="24"/>
  <c r="DX129" i="24" l="1"/>
  <c r="DU130" i="24"/>
  <c r="DV130" i="24"/>
  <c r="AJ128" i="24"/>
  <c r="AH129" i="24"/>
  <c r="AG129" i="24"/>
  <c r="BB128" i="24"/>
  <c r="AZ129" i="24"/>
  <c r="AY129" i="24"/>
  <c r="CQ131" i="24"/>
  <c r="CR131" i="24" s="1"/>
  <c r="DF129" i="24"/>
  <c r="DC130" i="24"/>
  <c r="DD130" i="24"/>
  <c r="S131" i="24"/>
  <c r="T131" i="24" s="1"/>
  <c r="DY129" i="24" l="1"/>
  <c r="DZ129" i="24" s="1"/>
  <c r="EA129" i="24" s="1"/>
  <c r="EB129" i="24" s="1"/>
  <c r="BC128" i="24"/>
  <c r="BD128" i="24" s="1"/>
  <c r="BE128" i="24" s="1"/>
  <c r="AK128" i="24"/>
  <c r="AL128" i="24" s="1"/>
  <c r="U131" i="24"/>
  <c r="V131" i="24" s="1"/>
  <c r="CS131" i="24"/>
  <c r="CD132" i="24" s="1"/>
  <c r="DG129" i="24"/>
  <c r="DH129" i="24" s="1"/>
  <c r="BF128" i="24" l="1"/>
  <c r="CH132" i="24"/>
  <c r="CE132" i="24"/>
  <c r="CF132" i="24" s="1"/>
  <c r="AM128" i="24"/>
  <c r="AN128" i="24" s="1"/>
  <c r="DI129" i="24"/>
  <c r="DJ129" i="24" s="1"/>
  <c r="W131" i="24"/>
  <c r="H132" i="24" s="1"/>
  <c r="CM132" i="24" l="1"/>
  <c r="CN132" i="24" s="1"/>
  <c r="CO132" i="24" s="1"/>
  <c r="CP132" i="24" s="1"/>
  <c r="EC129" i="24"/>
  <c r="DN130" i="24" s="1"/>
  <c r="DK129" i="24"/>
  <c r="CV130" i="24" s="1"/>
  <c r="BG128" i="24"/>
  <c r="AR129" i="24" s="1"/>
  <c r="AO128" i="24"/>
  <c r="Z129" i="24" s="1"/>
  <c r="L132" i="24"/>
  <c r="I132" i="24"/>
  <c r="J132" i="24" s="1"/>
  <c r="CL133" i="24" l="1"/>
  <c r="CK133" i="24"/>
  <c r="Q132" i="24"/>
  <c r="R132" i="24" s="1"/>
  <c r="CQ132" i="24"/>
  <c r="CR132" i="24" s="1"/>
  <c r="DR130" i="24"/>
  <c r="DO130" i="24"/>
  <c r="DP130" i="24" s="1"/>
  <c r="AD129" i="24"/>
  <c r="AA129" i="24"/>
  <c r="AB129" i="24" s="1"/>
  <c r="AS129" i="24"/>
  <c r="AT129" i="24" s="1"/>
  <c r="AV129" i="24"/>
  <c r="CW130" i="24"/>
  <c r="CX130" i="24" s="1"/>
  <c r="CZ130" i="24"/>
  <c r="DE130" i="24" l="1"/>
  <c r="DF130" i="24" s="1"/>
  <c r="DG130" i="24" s="1"/>
  <c r="DH130" i="24" s="1"/>
  <c r="P133" i="24"/>
  <c r="O133" i="24"/>
  <c r="S132" i="24"/>
  <c r="T132" i="24" s="1"/>
  <c r="AI129" i="24"/>
  <c r="DW130" i="24"/>
  <c r="CS132" i="24"/>
  <c r="CD133" i="24" s="1"/>
  <c r="BA129" i="24"/>
  <c r="DD131" i="24" l="1"/>
  <c r="DC131" i="24"/>
  <c r="DI130" i="24"/>
  <c r="DJ130" i="24" s="1"/>
  <c r="AJ129" i="24"/>
  <c r="AK129" i="24" s="1"/>
  <c r="AL129" i="24" s="1"/>
  <c r="AH130" i="24"/>
  <c r="AG130" i="24"/>
  <c r="BB129" i="24"/>
  <c r="AZ130" i="24"/>
  <c r="AY130" i="24"/>
  <c r="U132" i="24"/>
  <c r="V132" i="24" s="1"/>
  <c r="CH133" i="24"/>
  <c r="CE133" i="24"/>
  <c r="CF133" i="24" s="1"/>
  <c r="EG138" i="24"/>
  <c r="DX130" i="24"/>
  <c r="DY130" i="24" s="1"/>
  <c r="DZ130" i="24" s="1"/>
  <c r="DV131" i="24"/>
  <c r="DU131" i="24"/>
  <c r="W132" i="24" l="1"/>
  <c r="H133" i="24" s="1"/>
  <c r="EA130" i="24"/>
  <c r="EB130" i="24" s="1"/>
  <c r="EC130" i="24" s="1"/>
  <c r="DN131" i="24" s="1"/>
  <c r="DK130" i="24"/>
  <c r="CV131" i="24" s="1"/>
  <c r="AM129" i="24"/>
  <c r="AN129" i="24" s="1"/>
  <c r="CM133" i="24"/>
  <c r="BC129" i="24"/>
  <c r="BD129" i="24" s="1"/>
  <c r="AO129" i="24" l="1"/>
  <c r="Z130" i="24" s="1"/>
  <c r="DR131" i="24"/>
  <c r="DO131" i="24"/>
  <c r="DP131" i="24" s="1"/>
  <c r="L133" i="24"/>
  <c r="I133" i="24"/>
  <c r="J133" i="24" s="1"/>
  <c r="CN133" i="24"/>
  <c r="CL134" i="24"/>
  <c r="CK134" i="24"/>
  <c r="CZ131" i="24"/>
  <c r="CW131" i="24"/>
  <c r="CX131" i="24" s="1"/>
  <c r="BE129" i="24"/>
  <c r="BF129" i="24" s="1"/>
  <c r="BG129" i="24" s="1"/>
  <c r="AR130" i="24" s="1"/>
  <c r="Q133" i="24" l="1"/>
  <c r="O134" i="24" s="1"/>
  <c r="DW131" i="24"/>
  <c r="DU132" i="24" s="1"/>
  <c r="AV130" i="24"/>
  <c r="AS130" i="24"/>
  <c r="AT130" i="24" s="1"/>
  <c r="DE131" i="24"/>
  <c r="AA130" i="24"/>
  <c r="AB130" i="24" s="1"/>
  <c r="AD130" i="24"/>
  <c r="CO133" i="24"/>
  <c r="CP133" i="24" s="1"/>
  <c r="AI130" i="24" l="1"/>
  <c r="AJ130" i="24" s="1"/>
  <c r="AK130" i="24" s="1"/>
  <c r="AL130" i="24" s="1"/>
  <c r="DX131" i="24"/>
  <c r="DV132" i="24"/>
  <c r="P134" i="24"/>
  <c r="R133" i="24"/>
  <c r="S133" i="24" s="1"/>
  <c r="T133" i="24" s="1"/>
  <c r="U133" i="24" s="1"/>
  <c r="V133" i="24" s="1"/>
  <c r="BA130" i="24"/>
  <c r="BB130" i="24" s="1"/>
  <c r="DF131" i="24"/>
  <c r="DC132" i="24"/>
  <c r="DD132" i="24"/>
  <c r="CQ133" i="24"/>
  <c r="CR133" i="24" s="1"/>
  <c r="DY131" i="24" l="1"/>
  <c r="DZ131" i="24" s="1"/>
  <c r="EA131" i="24" s="1"/>
  <c r="EB131" i="24" s="1"/>
  <c r="AG131" i="24"/>
  <c r="AH131" i="24"/>
  <c r="AZ131" i="24"/>
  <c r="AY131" i="24"/>
  <c r="DG131" i="24"/>
  <c r="DH131" i="24" s="1"/>
  <c r="DI131" i="24" s="1"/>
  <c r="DJ131" i="24" s="1"/>
  <c r="AM130" i="24"/>
  <c r="AN130" i="24" s="1"/>
  <c r="W133" i="24"/>
  <c r="H134" i="24" s="1"/>
  <c r="CS133" i="24"/>
  <c r="CD134" i="24" s="1"/>
  <c r="BC130" i="24"/>
  <c r="BD130" i="24" s="1"/>
  <c r="BE130" i="24" l="1"/>
  <c r="BF130" i="24" s="1"/>
  <c r="BG130" i="24" s="1"/>
  <c r="AR131" i="24" s="1"/>
  <c r="I134" i="24"/>
  <c r="J134" i="24" s="1"/>
  <c r="L134" i="24"/>
  <c r="EC131" i="24"/>
  <c r="DN132" i="24" s="1"/>
  <c r="DK131" i="24"/>
  <c r="CV132" i="24" s="1"/>
  <c r="AO130" i="24"/>
  <c r="Z131" i="24" s="1"/>
  <c r="CH134" i="24"/>
  <c r="CE134" i="24"/>
  <c r="CF134" i="24" s="1"/>
  <c r="Q134" i="24" l="1"/>
  <c r="O135" i="24" s="1"/>
  <c r="AS131" i="24"/>
  <c r="AT131" i="24" s="1"/>
  <c r="AV131" i="24"/>
  <c r="CW132" i="24"/>
  <c r="CX132" i="24" s="1"/>
  <c r="CZ132" i="24"/>
  <c r="DO132" i="24"/>
  <c r="DP132" i="24" s="1"/>
  <c r="DR132" i="24"/>
  <c r="CM134" i="24"/>
  <c r="AA131" i="24"/>
  <c r="AB131" i="24" s="1"/>
  <c r="AD131" i="24"/>
  <c r="DW132" i="24" l="1"/>
  <c r="DU133" i="24" s="1"/>
  <c r="AI131" i="24"/>
  <c r="AJ131" i="24" s="1"/>
  <c r="R134" i="24"/>
  <c r="S134" i="24" s="1"/>
  <c r="T134" i="24" s="1"/>
  <c r="U134" i="24" s="1"/>
  <c r="V134" i="24" s="1"/>
  <c r="P135" i="24"/>
  <c r="CN134" i="24"/>
  <c r="CO134" i="24" s="1"/>
  <c r="CP134" i="24" s="1"/>
  <c r="CK135" i="24"/>
  <c r="CL135" i="24"/>
  <c r="DE132" i="24"/>
  <c r="BA131" i="24"/>
  <c r="DX132" i="24" l="1"/>
  <c r="DV133" i="24"/>
  <c r="AG132" i="24"/>
  <c r="AH132" i="24"/>
  <c r="W134" i="24"/>
  <c r="H135" i="24" s="1"/>
  <c r="CQ134" i="24"/>
  <c r="CR134" i="24" s="1"/>
  <c r="DF132" i="24"/>
  <c r="DC133" i="24"/>
  <c r="DD133" i="24"/>
  <c r="AK131" i="24"/>
  <c r="AL131" i="24" s="1"/>
  <c r="BB131" i="24"/>
  <c r="BC131" i="24" s="1"/>
  <c r="BD131" i="24" s="1"/>
  <c r="AY132" i="24"/>
  <c r="AZ132" i="24"/>
  <c r="DY132" i="24" l="1"/>
  <c r="DZ132" i="24" s="1"/>
  <c r="EA132" i="24" s="1"/>
  <c r="EB132" i="24" s="1"/>
  <c r="CS134" i="24"/>
  <c r="CD135" i="24" s="1"/>
  <c r="AM131" i="24"/>
  <c r="AN131" i="24" s="1"/>
  <c r="BE131" i="24"/>
  <c r="BF131" i="24" s="1"/>
  <c r="I135" i="24"/>
  <c r="J135" i="24" s="1"/>
  <c r="L135" i="24"/>
  <c r="DG132" i="24"/>
  <c r="DH132" i="24" s="1"/>
  <c r="Q135" i="24" l="1"/>
  <c r="R135" i="24" s="1"/>
  <c r="S135" i="24" s="1"/>
  <c r="T135" i="24" s="1"/>
  <c r="CH135" i="24"/>
  <c r="CE135" i="24"/>
  <c r="CF135" i="24" s="1"/>
  <c r="BG131" i="24"/>
  <c r="AR132" i="24" s="1"/>
  <c r="AO131" i="24"/>
  <c r="Z132" i="24" s="1"/>
  <c r="DI132" i="24"/>
  <c r="DJ132" i="24" s="1"/>
  <c r="O136" i="24" l="1"/>
  <c r="P136" i="24"/>
  <c r="EC132" i="24"/>
  <c r="DN133" i="24" s="1"/>
  <c r="DK132" i="24"/>
  <c r="CV133" i="24" s="1"/>
  <c r="U135" i="24"/>
  <c r="V135" i="24" s="1"/>
  <c r="AD132" i="24"/>
  <c r="AA132" i="24"/>
  <c r="AB132" i="24" s="1"/>
  <c r="AV132" i="24"/>
  <c r="AS132" i="24"/>
  <c r="AT132" i="24" s="1"/>
  <c r="CM135" i="24"/>
  <c r="BA132" i="24" l="1"/>
  <c r="AY133" i="24" s="1"/>
  <c r="AI132" i="24"/>
  <c r="AJ132" i="24" s="1"/>
  <c r="AK132" i="24" s="1"/>
  <c r="AL132" i="24" s="1"/>
  <c r="CN135" i="24"/>
  <c r="CL136" i="24"/>
  <c r="CK136" i="24"/>
  <c r="W135" i="24"/>
  <c r="H136" i="24" s="1"/>
  <c r="EH138" i="24"/>
  <c r="CZ133" i="24"/>
  <c r="CW133" i="24"/>
  <c r="CX133" i="24" s="1"/>
  <c r="EI138" i="24"/>
  <c r="DR133" i="24"/>
  <c r="DO133" i="24"/>
  <c r="DP133" i="24" s="1"/>
  <c r="AH133" i="24" l="1"/>
  <c r="AG133" i="24"/>
  <c r="AZ133" i="24"/>
  <c r="BB132" i="24"/>
  <c r="BC132" i="24" s="1"/>
  <c r="BD132" i="24" s="1"/>
  <c r="AM132" i="24"/>
  <c r="AN132" i="24" s="1"/>
  <c r="DE133" i="24"/>
  <c r="DW133" i="24"/>
  <c r="L136" i="24"/>
  <c r="I136" i="24"/>
  <c r="J136" i="24" s="1"/>
  <c r="CO135" i="24"/>
  <c r="CP135" i="24" s="1"/>
  <c r="Q136" i="24" l="1"/>
  <c r="DF133" i="24"/>
  <c r="DG133" i="24" s="1"/>
  <c r="DH133" i="24" s="1"/>
  <c r="DD134" i="24"/>
  <c r="DC134" i="24"/>
  <c r="AO132" i="24"/>
  <c r="Z133" i="24" s="1"/>
  <c r="DX133" i="24"/>
  <c r="DU134" i="24"/>
  <c r="DV134" i="24"/>
  <c r="BE132" i="24"/>
  <c r="BF132" i="24" s="1"/>
  <c r="BG132" i="24" s="1"/>
  <c r="AR133" i="24" s="1"/>
  <c r="CQ135" i="24"/>
  <c r="CR135" i="24" s="1"/>
  <c r="P137" i="24" l="1"/>
  <c r="O137" i="24"/>
  <c r="R136" i="24"/>
  <c r="S136" i="24" s="1"/>
  <c r="T136" i="24" s="1"/>
  <c r="U136" i="24" s="1"/>
  <c r="V136" i="24" s="1"/>
  <c r="AV133" i="24"/>
  <c r="AS133" i="24"/>
  <c r="AT133" i="24" s="1"/>
  <c r="DI133" i="24"/>
  <c r="DJ133" i="24" s="1"/>
  <c r="DY133" i="24"/>
  <c r="DZ133" i="24" s="1"/>
  <c r="CS135" i="24"/>
  <c r="CD136" i="24" s="1"/>
  <c r="AD133" i="24"/>
  <c r="AA133" i="24"/>
  <c r="AB133" i="24" s="1"/>
  <c r="BA133" i="24" l="1"/>
  <c r="AY134" i="24" s="1"/>
  <c r="W136" i="24"/>
  <c r="H137" i="24" s="1"/>
  <c r="DK133" i="24"/>
  <c r="CV134" i="24" s="1"/>
  <c r="AI133" i="24"/>
  <c r="CH136" i="24"/>
  <c r="CE136" i="24"/>
  <c r="CF136" i="24" s="1"/>
  <c r="EA133" i="24"/>
  <c r="EB133" i="24" s="1"/>
  <c r="EC133" i="24" s="1"/>
  <c r="DN134" i="24" s="1"/>
  <c r="BB133" i="24" l="1"/>
  <c r="AZ134" i="24"/>
  <c r="DR134" i="24"/>
  <c r="DO134" i="24"/>
  <c r="DP134" i="24" s="1"/>
  <c r="AJ133" i="24"/>
  <c r="AH134" i="24"/>
  <c r="AG134" i="24"/>
  <c r="CM136" i="24"/>
  <c r="CZ134" i="24"/>
  <c r="CW134" i="24"/>
  <c r="CX134" i="24" s="1"/>
  <c r="I137" i="24"/>
  <c r="J137" i="24" s="1"/>
  <c r="L137" i="24"/>
  <c r="DE134" i="24" l="1"/>
  <c r="DC135" i="24" s="1"/>
  <c r="Q137" i="24"/>
  <c r="P138" i="24" s="1"/>
  <c r="BC133" i="24"/>
  <c r="BD133" i="24" s="1"/>
  <c r="BE133" i="24" s="1"/>
  <c r="BF133" i="24" s="1"/>
  <c r="DW134" i="24"/>
  <c r="DX134" i="24" s="1"/>
  <c r="AK133" i="24"/>
  <c r="AL133" i="24" s="1"/>
  <c r="CN136" i="24"/>
  <c r="CL137" i="24"/>
  <c r="CK137" i="24"/>
  <c r="DU135" i="24" l="1"/>
  <c r="DV135" i="24"/>
  <c r="DF134" i="24"/>
  <c r="DY134" i="24" s="1"/>
  <c r="DZ134" i="24" s="1"/>
  <c r="EA134" i="24" s="1"/>
  <c r="EB134" i="24" s="1"/>
  <c r="O138" i="24"/>
  <c r="R137" i="24"/>
  <c r="S137" i="24" s="1"/>
  <c r="T137" i="24" s="1"/>
  <c r="DD135" i="24"/>
  <c r="AM133" i="24"/>
  <c r="AN133" i="24" s="1"/>
  <c r="CO136" i="24"/>
  <c r="CP136" i="24" s="1"/>
  <c r="DG134" i="24" l="1"/>
  <c r="DH134" i="24" s="1"/>
  <c r="DI134" i="24" s="1"/>
  <c r="DJ134" i="24" s="1"/>
  <c r="BG133" i="24"/>
  <c r="AR134" i="24" s="1"/>
  <c r="AO133" i="24"/>
  <c r="Z134" i="24" s="1"/>
  <c r="U137" i="24"/>
  <c r="V137" i="24" s="1"/>
  <c r="CQ136" i="24"/>
  <c r="CR136" i="24" s="1"/>
  <c r="EC134" i="24" l="1"/>
  <c r="DN135" i="24" s="1"/>
  <c r="DK134" i="24"/>
  <c r="CV135" i="24" s="1"/>
  <c r="CS136" i="24"/>
  <c r="CD137" i="24" s="1"/>
  <c r="W137" i="24"/>
  <c r="H138" i="24" s="1"/>
  <c r="AS134" i="24"/>
  <c r="AT134" i="24" s="1"/>
  <c r="AV134" i="24"/>
  <c r="AD134" i="24"/>
  <c r="AA134" i="24"/>
  <c r="AB134" i="24" s="1"/>
  <c r="BA134" i="24" l="1"/>
  <c r="BB134" i="24" s="1"/>
  <c r="AI134" i="24"/>
  <c r="AH135" i="24" s="1"/>
  <c r="I138" i="24"/>
  <c r="J138" i="24" s="1"/>
  <c r="L138" i="24"/>
  <c r="BK138" i="24"/>
  <c r="DO135" i="24"/>
  <c r="DP135" i="24" s="1"/>
  <c r="DR135" i="24"/>
  <c r="CE137" i="24"/>
  <c r="CF137" i="24" s="1"/>
  <c r="CH137" i="24"/>
  <c r="CW135" i="24"/>
  <c r="CX135" i="24" s="1"/>
  <c r="CZ135" i="24"/>
  <c r="DE135" i="24" l="1"/>
  <c r="DC136" i="24" s="1"/>
  <c r="DW135" i="24"/>
  <c r="DV136" i="24" s="1"/>
  <c r="AZ135" i="24"/>
  <c r="AY135" i="24"/>
  <c r="CM137" i="24"/>
  <c r="CN137" i="24" s="1"/>
  <c r="CO137" i="24" s="1"/>
  <c r="CP137" i="24" s="1"/>
  <c r="Q138" i="24"/>
  <c r="O139" i="24" s="1"/>
  <c r="AJ134" i="24"/>
  <c r="AK134" i="24" s="1"/>
  <c r="AL134" i="24" s="1"/>
  <c r="AM134" i="24" s="1"/>
  <c r="AN134" i="24" s="1"/>
  <c r="AG135" i="24"/>
  <c r="DF135" i="24" l="1"/>
  <c r="DG135" i="24" s="1"/>
  <c r="DH135" i="24" s="1"/>
  <c r="DI135" i="24" s="1"/>
  <c r="DJ135" i="24" s="1"/>
  <c r="DD136" i="24"/>
  <c r="DU136" i="24"/>
  <c r="DX135" i="24"/>
  <c r="CK138" i="24"/>
  <c r="R138" i="24"/>
  <c r="S138" i="24" s="1"/>
  <c r="T138" i="24" s="1"/>
  <c r="CL138" i="24"/>
  <c r="P139" i="24"/>
  <c r="BC134" i="24"/>
  <c r="BD134" i="24" s="1"/>
  <c r="CQ137" i="24"/>
  <c r="CR137" i="24" s="1"/>
  <c r="AO134" i="24"/>
  <c r="Z135" i="24" s="1"/>
  <c r="DY135" i="24" l="1"/>
  <c r="DZ135" i="24" s="1"/>
  <c r="EA135" i="24" s="1"/>
  <c r="EB135" i="24" s="1"/>
  <c r="EC135" i="24" s="1"/>
  <c r="DN136" i="24" s="1"/>
  <c r="BE134" i="24"/>
  <c r="BF134" i="24" s="1"/>
  <c r="BG134" i="24" s="1"/>
  <c r="AR135" i="24" s="1"/>
  <c r="AS135" i="24" s="1"/>
  <c r="AT135" i="24" s="1"/>
  <c r="DK135" i="24"/>
  <c r="CV136" i="24" s="1"/>
  <c r="CS137" i="24"/>
  <c r="CD138" i="24" s="1"/>
  <c r="AA135" i="24"/>
  <c r="AB135" i="24" s="1"/>
  <c r="AD135" i="24"/>
  <c r="U138" i="24"/>
  <c r="V138" i="24" s="1"/>
  <c r="AV135" i="24" l="1"/>
  <c r="BA135" i="24" s="1"/>
  <c r="AY136" i="24" s="1"/>
  <c r="DO136" i="24"/>
  <c r="DP136" i="24" s="1"/>
  <c r="DR136" i="24"/>
  <c r="W138" i="24"/>
  <c r="H139" i="24" s="1"/>
  <c r="CH138" i="24"/>
  <c r="CE138" i="24"/>
  <c r="CF138" i="24" s="1"/>
  <c r="AI135" i="24"/>
  <c r="CW136" i="24"/>
  <c r="CX136" i="24" s="1"/>
  <c r="CZ136" i="24"/>
  <c r="DE136" i="24" l="1"/>
  <c r="DD137" i="24" s="1"/>
  <c r="AZ136" i="24"/>
  <c r="BB135" i="24"/>
  <c r="L139" i="24"/>
  <c r="I139" i="24"/>
  <c r="J139" i="24" s="1"/>
  <c r="AJ135" i="24"/>
  <c r="AG136" i="24"/>
  <c r="AH136" i="24"/>
  <c r="CM138" i="24"/>
  <c r="DW136" i="24"/>
  <c r="DF136" i="24" l="1"/>
  <c r="DG136" i="24" s="1"/>
  <c r="DH136" i="24" s="1"/>
  <c r="DI136" i="24" s="1"/>
  <c r="DJ136" i="24" s="1"/>
  <c r="DC137" i="24"/>
  <c r="BC135" i="24"/>
  <c r="BD135" i="24" s="1"/>
  <c r="BE135" i="24" s="1"/>
  <c r="BF135" i="24" s="1"/>
  <c r="Q139" i="24"/>
  <c r="R139" i="24" s="1"/>
  <c r="S139" i="24" s="1"/>
  <c r="T139" i="24" s="1"/>
  <c r="DX136" i="24"/>
  <c r="DV137" i="24"/>
  <c r="DU137" i="24"/>
  <c r="CN138" i="24"/>
  <c r="CO138" i="24" s="1"/>
  <c r="CP138" i="24" s="1"/>
  <c r="CK139" i="24"/>
  <c r="CL139" i="24"/>
  <c r="AK135" i="24"/>
  <c r="AL135" i="24" s="1"/>
  <c r="DY136" i="24" l="1"/>
  <c r="DZ136" i="24" s="1"/>
  <c r="EA136" i="24" s="1"/>
  <c r="EB136" i="24" s="1"/>
  <c r="EC136" i="24" s="1"/>
  <c r="DN137" i="24" s="1"/>
  <c r="O140" i="24"/>
  <c r="P140" i="24"/>
  <c r="AM135" i="24"/>
  <c r="AN135" i="24" s="1"/>
  <c r="CQ138" i="24"/>
  <c r="CR138" i="24" s="1"/>
  <c r="DK136" i="24"/>
  <c r="CV137" i="24" s="1"/>
  <c r="U139" i="24"/>
  <c r="V139" i="24" s="1"/>
  <c r="W139" i="24" l="1"/>
  <c r="H140" i="24" s="1"/>
  <c r="DR137" i="24"/>
  <c r="DO137" i="24"/>
  <c r="DP137" i="24" s="1"/>
  <c r="BG135" i="24"/>
  <c r="AR136" i="24" s="1"/>
  <c r="AO135" i="24"/>
  <c r="Z136" i="24" s="1"/>
  <c r="CS138" i="24"/>
  <c r="CD139" i="24" s="1"/>
  <c r="CW137" i="24"/>
  <c r="CX137" i="24" s="1"/>
  <c r="CZ137" i="24"/>
  <c r="DE137" i="24" l="1"/>
  <c r="DF137" i="24" s="1"/>
  <c r="DG137" i="24" s="1"/>
  <c r="DH137" i="24" s="1"/>
  <c r="CH139" i="24"/>
  <c r="CE139" i="24"/>
  <c r="CF139" i="24" s="1"/>
  <c r="AV136" i="24"/>
  <c r="AS136" i="24"/>
  <c r="AT136" i="24" s="1"/>
  <c r="DW137" i="24"/>
  <c r="L140" i="24"/>
  <c r="I140" i="24"/>
  <c r="J140" i="24" s="1"/>
  <c r="AD136" i="24"/>
  <c r="AA136" i="24"/>
  <c r="AB136" i="24" s="1"/>
  <c r="DC138" i="24" l="1"/>
  <c r="DD138" i="24"/>
  <c r="AI136" i="24"/>
  <c r="Q140" i="24"/>
  <c r="CM139" i="24"/>
  <c r="DX137" i="24"/>
  <c r="DY137" i="24" s="1"/>
  <c r="DZ137" i="24" s="1"/>
  <c r="DU138" i="24"/>
  <c r="DV138" i="24"/>
  <c r="DI137" i="24"/>
  <c r="DJ137" i="24" s="1"/>
  <c r="BA136" i="24"/>
  <c r="DK137" i="24" l="1"/>
  <c r="CV138" i="24" s="1"/>
  <c r="EA137" i="24"/>
  <c r="EB137" i="24" s="1"/>
  <c r="EC137" i="24" s="1"/>
  <c r="DN138" i="24" s="1"/>
  <c r="BB136" i="24"/>
  <c r="AZ137" i="24"/>
  <c r="AY137" i="24"/>
  <c r="AJ136" i="24"/>
  <c r="AH137" i="24"/>
  <c r="AG137" i="24"/>
  <c r="CN139" i="24"/>
  <c r="CL140" i="24"/>
  <c r="CK140" i="24"/>
  <c r="R140" i="24"/>
  <c r="S140" i="24" s="1"/>
  <c r="T140" i="24" s="1"/>
  <c r="O141" i="24"/>
  <c r="P141" i="24"/>
  <c r="BC136" i="24" l="1"/>
  <c r="BD136" i="24" s="1"/>
  <c r="BE136" i="24" s="1"/>
  <c r="BF136" i="24" s="1"/>
  <c r="DO138" i="24"/>
  <c r="DP138" i="24" s="1"/>
  <c r="DR138" i="24"/>
  <c r="U140" i="24"/>
  <c r="V140" i="24" s="1"/>
  <c r="CO139" i="24"/>
  <c r="CP139" i="24" s="1"/>
  <c r="AK136" i="24"/>
  <c r="AL136" i="24" s="1"/>
  <c r="CW138" i="24"/>
  <c r="CX138" i="24" s="1"/>
  <c r="CZ138" i="24"/>
  <c r="W140" i="24" l="1"/>
  <c r="H141" i="24" s="1"/>
  <c r="DW138" i="24"/>
  <c r="DE138" i="24"/>
  <c r="AM136" i="24"/>
  <c r="AN136" i="24" s="1"/>
  <c r="CQ139" i="24"/>
  <c r="CR139" i="24" s="1"/>
  <c r="BG136" i="24" l="1"/>
  <c r="AR137" i="24" s="1"/>
  <c r="AO136" i="24"/>
  <c r="Z137" i="24" s="1"/>
  <c r="CS139" i="24"/>
  <c r="CD140" i="24" s="1"/>
  <c r="DF138" i="24"/>
  <c r="DG138" i="24" s="1"/>
  <c r="DH138" i="24" s="1"/>
  <c r="DC139" i="24"/>
  <c r="DD139" i="24"/>
  <c r="DX138" i="24"/>
  <c r="DU139" i="24"/>
  <c r="DV139" i="24"/>
  <c r="I141" i="24"/>
  <c r="J141" i="24" s="1"/>
  <c r="L141" i="24"/>
  <c r="Q141" i="24" l="1"/>
  <c r="R141" i="24" s="1"/>
  <c r="DY138" i="24"/>
  <c r="DZ138" i="24" s="1"/>
  <c r="CH140" i="24"/>
  <c r="CE140" i="24"/>
  <c r="CF140" i="24" s="1"/>
  <c r="AV137" i="24"/>
  <c r="AS137" i="24"/>
  <c r="AT137" i="24" s="1"/>
  <c r="DI138" i="24"/>
  <c r="DJ138" i="24" s="1"/>
  <c r="AD137" i="24"/>
  <c r="AA137" i="24"/>
  <c r="AB137" i="24" s="1"/>
  <c r="P142" i="24" l="1"/>
  <c r="O142" i="24"/>
  <c r="AI137" i="24"/>
  <c r="DK138" i="24"/>
  <c r="CV139" i="24" s="1"/>
  <c r="S141" i="24"/>
  <c r="T141" i="24" s="1"/>
  <c r="CM140" i="24"/>
  <c r="BA137" i="24"/>
  <c r="EA138" i="24"/>
  <c r="EB138" i="24" s="1"/>
  <c r="EC138" i="24" s="1"/>
  <c r="DN139" i="24" s="1"/>
  <c r="DO139" i="24" l="1"/>
  <c r="DP139" i="24" s="1"/>
  <c r="DR139" i="24"/>
  <c r="BB137" i="24"/>
  <c r="AZ138" i="24"/>
  <c r="AY138" i="24"/>
  <c r="U141" i="24"/>
  <c r="V141" i="24" s="1"/>
  <c r="CW139" i="24"/>
  <c r="CX139" i="24" s="1"/>
  <c r="CZ139" i="24"/>
  <c r="AJ137" i="24"/>
  <c r="AK137" i="24" s="1"/>
  <c r="AL137" i="24" s="1"/>
  <c r="AG138" i="24"/>
  <c r="AH138" i="24"/>
  <c r="CN140" i="24"/>
  <c r="CL141" i="24"/>
  <c r="CK141" i="24"/>
  <c r="DE139" i="24" l="1"/>
  <c r="DC140" i="24" s="1"/>
  <c r="BC137" i="24"/>
  <c r="BD137" i="24" s="1"/>
  <c r="W141" i="24"/>
  <c r="H142" i="24" s="1"/>
  <c r="AM137" i="24"/>
  <c r="AN137" i="24" s="1"/>
  <c r="DW139" i="24"/>
  <c r="CO140" i="24"/>
  <c r="CP140" i="24" s="1"/>
  <c r="DF139" i="24" l="1"/>
  <c r="DG139" i="24" s="1"/>
  <c r="DH139" i="24" s="1"/>
  <c r="DI139" i="24" s="1"/>
  <c r="DJ139" i="24" s="1"/>
  <c r="DD140" i="24"/>
  <c r="AO137" i="24"/>
  <c r="Z138" i="24" s="1"/>
  <c r="DX139" i="24"/>
  <c r="DU140" i="24"/>
  <c r="DV140" i="24"/>
  <c r="BE137" i="24"/>
  <c r="BF137" i="24" s="1"/>
  <c r="BG137" i="24" s="1"/>
  <c r="AR138" i="24" s="1"/>
  <c r="I142" i="24"/>
  <c r="J142" i="24" s="1"/>
  <c r="L142" i="24"/>
  <c r="CQ140" i="24"/>
  <c r="CR140" i="24" s="1"/>
  <c r="DY139" i="24" l="1"/>
  <c r="DZ139" i="24" s="1"/>
  <c r="EA139" i="24" s="1"/>
  <c r="EB139" i="24" s="1"/>
  <c r="EC139" i="24" s="1"/>
  <c r="DN140" i="24" s="1"/>
  <c r="Q142" i="24"/>
  <c r="R142" i="24" s="1"/>
  <c r="AS138" i="24"/>
  <c r="AT138" i="24" s="1"/>
  <c r="AV138" i="24"/>
  <c r="BM138" i="24"/>
  <c r="CS140" i="24"/>
  <c r="CD141" i="24" s="1"/>
  <c r="DK139" i="24"/>
  <c r="CV140" i="24" s="1"/>
  <c r="AD138" i="24"/>
  <c r="AA138" i="24"/>
  <c r="AB138" i="24" s="1"/>
  <c r="BL138" i="24"/>
  <c r="O143" i="24" l="1"/>
  <c r="P143" i="24"/>
  <c r="DO140" i="24"/>
  <c r="DP140" i="24" s="1"/>
  <c r="DR140" i="24"/>
  <c r="CH141" i="24"/>
  <c r="CE141" i="24"/>
  <c r="CF141" i="24" s="1"/>
  <c r="CZ140" i="24"/>
  <c r="CW140" i="24"/>
  <c r="CX140" i="24" s="1"/>
  <c r="AI138" i="24"/>
  <c r="BA138" i="24"/>
  <c r="S142" i="24"/>
  <c r="T142" i="24" s="1"/>
  <c r="U142" i="24" l="1"/>
  <c r="V142" i="24" s="1"/>
  <c r="CM141" i="24"/>
  <c r="AJ138" i="24"/>
  <c r="AH139" i="24"/>
  <c r="AG139" i="24"/>
  <c r="DE140" i="24"/>
  <c r="BB138" i="24"/>
  <c r="AY139" i="24"/>
  <c r="AZ139" i="24"/>
  <c r="DW140" i="24"/>
  <c r="BC138" i="24" l="1"/>
  <c r="BD138" i="24" s="1"/>
  <c r="AK138" i="24"/>
  <c r="AL138" i="24" s="1"/>
  <c r="CN141" i="24"/>
  <c r="CL142" i="24"/>
  <c r="CK142" i="24"/>
  <c r="DF140" i="24"/>
  <c r="DG140" i="24" s="1"/>
  <c r="DH140" i="24" s="1"/>
  <c r="DD141" i="24"/>
  <c r="DC141" i="24"/>
  <c r="DX140" i="24"/>
  <c r="DV141" i="24"/>
  <c r="DU141" i="24"/>
  <c r="W142" i="24"/>
  <c r="H143" i="24" s="1"/>
  <c r="BE138" i="24" l="1"/>
  <c r="BF138" i="24" s="1"/>
  <c r="DI140" i="24"/>
  <c r="DJ140" i="24" s="1"/>
  <c r="AM138" i="24"/>
  <c r="AN138" i="24" s="1"/>
  <c r="I143" i="24"/>
  <c r="J143" i="24" s="1"/>
  <c r="L143" i="24"/>
  <c r="CO141" i="24"/>
  <c r="CP141" i="24" s="1"/>
  <c r="DY140" i="24"/>
  <c r="DZ140" i="24" s="1"/>
  <c r="Q143" i="24" l="1"/>
  <c r="O144" i="24" s="1"/>
  <c r="BG138" i="24"/>
  <c r="AR139" i="24" s="1"/>
  <c r="AO138" i="24"/>
  <c r="Z139" i="24" s="1"/>
  <c r="CQ141" i="24"/>
  <c r="CR141" i="24" s="1"/>
  <c r="DK140" i="24"/>
  <c r="CV141" i="24" s="1"/>
  <c r="EA140" i="24"/>
  <c r="EB140" i="24" s="1"/>
  <c r="EC140" i="24" s="1"/>
  <c r="DN141" i="24" s="1"/>
  <c r="P144" i="24" l="1"/>
  <c r="R143" i="24"/>
  <c r="S143" i="24" s="1"/>
  <c r="T143" i="24" s="1"/>
  <c r="DR141" i="24"/>
  <c r="DO141" i="24"/>
  <c r="DP141" i="24" s="1"/>
  <c r="CS141" i="24"/>
  <c r="CD142" i="24" s="1"/>
  <c r="AV139" i="24"/>
  <c r="AS139" i="24"/>
  <c r="AT139" i="24" s="1"/>
  <c r="CW141" i="24"/>
  <c r="CX141" i="24" s="1"/>
  <c r="CZ141" i="24"/>
  <c r="AA139" i="24"/>
  <c r="AB139" i="24" s="1"/>
  <c r="AD139" i="24"/>
  <c r="DW141" i="24" l="1"/>
  <c r="DV142" i="24" s="1"/>
  <c r="BA139" i="24"/>
  <c r="BB139" i="24" s="1"/>
  <c r="U143" i="24"/>
  <c r="V143" i="24" s="1"/>
  <c r="CE142" i="24"/>
  <c r="CF142" i="24" s="1"/>
  <c r="CH142" i="24"/>
  <c r="DE141" i="24"/>
  <c r="AI139" i="24"/>
  <c r="DU142" i="24" l="1"/>
  <c r="DX141" i="24"/>
  <c r="AZ140" i="24"/>
  <c r="AY140" i="24"/>
  <c r="CM142" i="24"/>
  <c r="AJ139" i="24"/>
  <c r="BC139" i="24" s="1"/>
  <c r="BD139" i="24" s="1"/>
  <c r="AH140" i="24"/>
  <c r="AG140" i="24"/>
  <c r="W143" i="24"/>
  <c r="H144" i="24" s="1"/>
  <c r="DF141" i="24"/>
  <c r="DC142" i="24"/>
  <c r="DD142" i="24"/>
  <c r="DY141" i="24" l="1"/>
  <c r="DZ141" i="24" s="1"/>
  <c r="EA141" i="24" s="1"/>
  <c r="EB141" i="24" s="1"/>
  <c r="AK139" i="24"/>
  <c r="AL139" i="24" s="1"/>
  <c r="BE139" i="24"/>
  <c r="BF139" i="24" s="1"/>
  <c r="DG141" i="24"/>
  <c r="DH141" i="24" s="1"/>
  <c r="CN142" i="24"/>
  <c r="CK143" i="24"/>
  <c r="CL143" i="24"/>
  <c r="L144" i="24"/>
  <c r="I144" i="24"/>
  <c r="J144" i="24" s="1"/>
  <c r="Q144" i="24" l="1"/>
  <c r="R144" i="24" s="1"/>
  <c r="S144" i="24" s="1"/>
  <c r="T144" i="24" s="1"/>
  <c r="DI141" i="24"/>
  <c r="DJ141" i="24" s="1"/>
  <c r="AM139" i="24"/>
  <c r="AN139" i="24" s="1"/>
  <c r="CO142" i="24"/>
  <c r="CP142" i="24" s="1"/>
  <c r="O145" i="24" l="1"/>
  <c r="P145" i="24"/>
  <c r="U144" i="24"/>
  <c r="V144" i="24" s="1"/>
  <c r="EC141" i="24"/>
  <c r="DN142" i="24" s="1"/>
  <c r="DK141" i="24"/>
  <c r="CV142" i="24" s="1"/>
  <c r="BG139" i="24"/>
  <c r="AR140" i="24" s="1"/>
  <c r="AO139" i="24"/>
  <c r="Z140" i="24" s="1"/>
  <c r="CQ142" i="24"/>
  <c r="CR142" i="24" s="1"/>
  <c r="CW142" i="24" l="1"/>
  <c r="CX142" i="24" s="1"/>
  <c r="CZ142" i="24"/>
  <c r="AD140" i="24"/>
  <c r="AA140" i="24"/>
  <c r="AB140" i="24" s="1"/>
  <c r="DR142" i="24"/>
  <c r="DO142" i="24"/>
  <c r="DP142" i="24" s="1"/>
  <c r="AS140" i="24"/>
  <c r="AT140" i="24" s="1"/>
  <c r="AV140" i="24"/>
  <c r="CS142" i="24"/>
  <c r="CD143" i="24" s="1"/>
  <c r="W144" i="24"/>
  <c r="H145" i="24" s="1"/>
  <c r="BA140" i="24" l="1"/>
  <c r="BB140" i="24" s="1"/>
  <c r="DW142" i="24"/>
  <c r="DU143" i="24" s="1"/>
  <c r="DE142" i="24"/>
  <c r="DD143" i="24" s="1"/>
  <c r="L145" i="24"/>
  <c r="I145" i="24"/>
  <c r="J145" i="24" s="1"/>
  <c r="CE143" i="24"/>
  <c r="CF143" i="24" s="1"/>
  <c r="CH143" i="24"/>
  <c r="AI140" i="24"/>
  <c r="DF142" i="24" l="1"/>
  <c r="DG142" i="24" s="1"/>
  <c r="DH142" i="24" s="1"/>
  <c r="DI142" i="24" s="1"/>
  <c r="DJ142" i="24" s="1"/>
  <c r="AY141" i="24"/>
  <c r="AZ141" i="24"/>
  <c r="DC143" i="24"/>
  <c r="DV143" i="24"/>
  <c r="DX142" i="24"/>
  <c r="Q145" i="24"/>
  <c r="CM143" i="24"/>
  <c r="AJ140" i="24"/>
  <c r="BC140" i="24" s="1"/>
  <c r="BD140" i="24" s="1"/>
  <c r="AG141" i="24"/>
  <c r="AH141" i="24"/>
  <c r="DY142" i="24" l="1"/>
  <c r="DZ142" i="24" s="1"/>
  <c r="EA142" i="24" s="1"/>
  <c r="EB142" i="24" s="1"/>
  <c r="EC142" i="24" s="1"/>
  <c r="DN143" i="24" s="1"/>
  <c r="DK142" i="24"/>
  <c r="CV143" i="24" s="1"/>
  <c r="BE140" i="24"/>
  <c r="BF140" i="24" s="1"/>
  <c r="CN143" i="24"/>
  <c r="CL144" i="24"/>
  <c r="CK144" i="24"/>
  <c r="AK140" i="24"/>
  <c r="AL140" i="24" s="1"/>
  <c r="R145" i="24"/>
  <c r="P146" i="24"/>
  <c r="O146" i="24"/>
  <c r="DR143" i="24" l="1"/>
  <c r="DO143" i="24"/>
  <c r="DP143" i="24" s="1"/>
  <c r="S145" i="24"/>
  <c r="T145" i="24" s="1"/>
  <c r="CO143" i="24"/>
  <c r="CP143" i="24" s="1"/>
  <c r="AM140" i="24"/>
  <c r="AN140" i="24" s="1"/>
  <c r="CW143" i="24"/>
  <c r="CX143" i="24" s="1"/>
  <c r="CZ143" i="24"/>
  <c r="DE143" i="24" l="1"/>
  <c r="DF143" i="24" s="1"/>
  <c r="DG143" i="24" s="1"/>
  <c r="DH143" i="24" s="1"/>
  <c r="DW143" i="24"/>
  <c r="DX143" i="24" s="1"/>
  <c r="CQ143" i="24"/>
  <c r="CR143" i="24" s="1"/>
  <c r="U145" i="24"/>
  <c r="V145" i="24" s="1"/>
  <c r="BG140" i="24"/>
  <c r="AR141" i="24" s="1"/>
  <c r="AO140" i="24"/>
  <c r="Z141" i="24" s="1"/>
  <c r="DV144" i="24" l="1"/>
  <c r="DC144" i="24"/>
  <c r="DU144" i="24"/>
  <c r="DD144" i="24"/>
  <c r="W145" i="24"/>
  <c r="H146" i="24" s="1"/>
  <c r="DI143" i="24"/>
  <c r="DJ143" i="24" s="1"/>
  <c r="DK143" i="24" s="1"/>
  <c r="CV144" i="24" s="1"/>
  <c r="CS143" i="24"/>
  <c r="CD144" i="24" s="1"/>
  <c r="AD141" i="24"/>
  <c r="AA141" i="24"/>
  <c r="AB141" i="24" s="1"/>
  <c r="AV141" i="24"/>
  <c r="AS141" i="24"/>
  <c r="AT141" i="24" s="1"/>
  <c r="DY143" i="24"/>
  <c r="DZ143" i="24" s="1"/>
  <c r="AI141" i="24" l="1"/>
  <c r="AH142" i="24" s="1"/>
  <c r="CW144" i="24"/>
  <c r="CX144" i="24" s="1"/>
  <c r="CZ144" i="24"/>
  <c r="I146" i="24"/>
  <c r="J146" i="24" s="1"/>
  <c r="L146" i="24"/>
  <c r="CH144" i="24"/>
  <c r="CE144" i="24"/>
  <c r="CF144" i="24" s="1"/>
  <c r="BA141" i="24"/>
  <c r="EA143" i="24"/>
  <c r="EB143" i="24" s="1"/>
  <c r="EC143" i="24" s="1"/>
  <c r="DN144" i="24" s="1"/>
  <c r="Q146" i="24" l="1"/>
  <c r="P147" i="24" s="1"/>
  <c r="AG142" i="24"/>
  <c r="AJ141" i="24"/>
  <c r="AK141" i="24" s="1"/>
  <c r="AL141" i="24" s="1"/>
  <c r="CM144" i="24"/>
  <c r="CL145" i="24" s="1"/>
  <c r="DO144" i="24"/>
  <c r="DP144" i="24" s="1"/>
  <c r="DR144" i="24"/>
  <c r="BB141" i="24"/>
  <c r="AY142" i="24"/>
  <c r="AZ142" i="24"/>
  <c r="DE144" i="24"/>
  <c r="O147" i="24" l="1"/>
  <c r="R146" i="24"/>
  <c r="S146" i="24" s="1"/>
  <c r="T146" i="24" s="1"/>
  <c r="U146" i="24" s="1"/>
  <c r="V146" i="24" s="1"/>
  <c r="BC141" i="24"/>
  <c r="BD141" i="24" s="1"/>
  <c r="BE141" i="24" s="1"/>
  <c r="BF141" i="24" s="1"/>
  <c r="CK145" i="24"/>
  <c r="CN144" i="24"/>
  <c r="CO144" i="24" s="1"/>
  <c r="CP144" i="24" s="1"/>
  <c r="DF144" i="24"/>
  <c r="DD145" i="24"/>
  <c r="DC145" i="24"/>
  <c r="AM141" i="24"/>
  <c r="AN141" i="24" s="1"/>
  <c r="DW144" i="24"/>
  <c r="W146" i="24" l="1"/>
  <c r="H147" i="24" s="1"/>
  <c r="DX144" i="24"/>
  <c r="DY144" i="24" s="1"/>
  <c r="DZ144" i="24" s="1"/>
  <c r="DV145" i="24"/>
  <c r="DU145" i="24"/>
  <c r="BG141" i="24"/>
  <c r="AR142" i="24" s="1"/>
  <c r="AO141" i="24"/>
  <c r="Z142" i="24" s="1"/>
  <c r="CQ144" i="24"/>
  <c r="CR144" i="24" s="1"/>
  <c r="DG144" i="24"/>
  <c r="DH144" i="24" s="1"/>
  <c r="CS144" i="24" l="1"/>
  <c r="CD145" i="24" s="1"/>
  <c r="EA144" i="24"/>
  <c r="EB144" i="24" s="1"/>
  <c r="DI144" i="24"/>
  <c r="DJ144" i="24" s="1"/>
  <c r="AA142" i="24"/>
  <c r="AB142" i="24" s="1"/>
  <c r="AD142" i="24"/>
  <c r="L147" i="24"/>
  <c r="I147" i="24"/>
  <c r="J147" i="24" s="1"/>
  <c r="AS142" i="24"/>
  <c r="AT142" i="24" s="1"/>
  <c r="AV142" i="24"/>
  <c r="AI142" i="24" l="1"/>
  <c r="AJ142" i="24" s="1"/>
  <c r="EC144" i="24"/>
  <c r="DN145" i="24" s="1"/>
  <c r="DK144" i="24"/>
  <c r="CV145" i="24" s="1"/>
  <c r="Q147" i="24"/>
  <c r="BA142" i="24"/>
  <c r="EG150" i="24"/>
  <c r="CH145" i="24"/>
  <c r="CE145" i="24"/>
  <c r="CF145" i="24" s="1"/>
  <c r="AG143" i="24" l="1"/>
  <c r="AH143" i="24"/>
  <c r="BB142" i="24"/>
  <c r="BC142" i="24" s="1"/>
  <c r="BD142" i="24" s="1"/>
  <c r="AY143" i="24"/>
  <c r="AZ143" i="24"/>
  <c r="AK142" i="24"/>
  <c r="AL142" i="24" s="1"/>
  <c r="R147" i="24"/>
  <c r="S147" i="24" s="1"/>
  <c r="T147" i="24" s="1"/>
  <c r="P148" i="24"/>
  <c r="O148" i="24"/>
  <c r="CM145" i="24"/>
  <c r="CW145" i="24"/>
  <c r="CX145" i="24" s="1"/>
  <c r="EH150" i="24"/>
  <c r="CZ145" i="24"/>
  <c r="DO145" i="24"/>
  <c r="DP145" i="24" s="1"/>
  <c r="EI150" i="24"/>
  <c r="DR145" i="24"/>
  <c r="DW145" i="24" l="1"/>
  <c r="DU146" i="24" s="1"/>
  <c r="DE145" i="24"/>
  <c r="DF145" i="24" s="1"/>
  <c r="U147" i="24"/>
  <c r="V147" i="24" s="1"/>
  <c r="BE142" i="24"/>
  <c r="BF142" i="24" s="1"/>
  <c r="AM142" i="24"/>
  <c r="AN142" i="24" s="1"/>
  <c r="CN145" i="24"/>
  <c r="CL146" i="24"/>
  <c r="CK146" i="24"/>
  <c r="DX145" i="24" l="1"/>
  <c r="DY145" i="24" s="1"/>
  <c r="DZ145" i="24" s="1"/>
  <c r="DV146" i="24"/>
  <c r="DG145" i="24"/>
  <c r="DH145" i="24" s="1"/>
  <c r="DI145" i="24" s="1"/>
  <c r="DJ145" i="24" s="1"/>
  <c r="DD146" i="24"/>
  <c r="DC146" i="24"/>
  <c r="CO145" i="24"/>
  <c r="CP145" i="24" s="1"/>
  <c r="CQ145" i="24" s="1"/>
  <c r="CR145" i="24" s="1"/>
  <c r="W147" i="24"/>
  <c r="H148" i="24" s="1"/>
  <c r="BG142" i="24"/>
  <c r="AR143" i="24" s="1"/>
  <c r="AO142" i="24"/>
  <c r="Z143" i="24" s="1"/>
  <c r="DK145" i="24" l="1"/>
  <c r="CV146" i="24" s="1"/>
  <c r="CS145" i="24"/>
  <c r="CD146" i="24" s="1"/>
  <c r="AD143" i="24"/>
  <c r="AA143" i="24"/>
  <c r="AB143" i="24" s="1"/>
  <c r="AV143" i="24"/>
  <c r="AS143" i="24"/>
  <c r="AT143" i="24" s="1"/>
  <c r="EA145" i="24"/>
  <c r="EB145" i="24" s="1"/>
  <c r="EC145" i="24" s="1"/>
  <c r="DN146" i="24" s="1"/>
  <c r="I148" i="24"/>
  <c r="J148" i="24" s="1"/>
  <c r="L148" i="24"/>
  <c r="Q148" i="24" l="1"/>
  <c r="R148" i="24" s="1"/>
  <c r="S148" i="24" s="1"/>
  <c r="T148" i="24" s="1"/>
  <c r="AI143" i="24"/>
  <c r="AH144" i="24" s="1"/>
  <c r="DO146" i="24"/>
  <c r="DP146" i="24" s="1"/>
  <c r="DR146" i="24"/>
  <c r="CZ146" i="24"/>
  <c r="CW146" i="24"/>
  <c r="CX146" i="24" s="1"/>
  <c r="BA143" i="24"/>
  <c r="CE146" i="24"/>
  <c r="CF146" i="24" s="1"/>
  <c r="CH146" i="24"/>
  <c r="P149" i="24" l="1"/>
  <c r="O149" i="24"/>
  <c r="DE146" i="24"/>
  <c r="DC147" i="24" s="1"/>
  <c r="AG144" i="24"/>
  <c r="AJ143" i="24"/>
  <c r="AK143" i="24" s="1"/>
  <c r="AL143" i="24" s="1"/>
  <c r="U148" i="24"/>
  <c r="V148" i="24" s="1"/>
  <c r="BB143" i="24"/>
  <c r="AZ144" i="24"/>
  <c r="AY144" i="24"/>
  <c r="CM146" i="24"/>
  <c r="DW146" i="24"/>
  <c r="DD147" i="24" l="1"/>
  <c r="BC143" i="24"/>
  <c r="BD143" i="24" s="1"/>
  <c r="BE143" i="24" s="1"/>
  <c r="BF143" i="24" s="1"/>
  <c r="AM143" i="24"/>
  <c r="AN143" i="24" s="1"/>
  <c r="AO143" i="24" s="1"/>
  <c r="Z144" i="24" s="1"/>
  <c r="DF146" i="24"/>
  <c r="W148" i="24"/>
  <c r="H149" i="24" s="1"/>
  <c r="DX146" i="24"/>
  <c r="DU147" i="24"/>
  <c r="DV147" i="24"/>
  <c r="CN146" i="24"/>
  <c r="CL147" i="24"/>
  <c r="CK147" i="24"/>
  <c r="DY146" i="24" l="1"/>
  <c r="DZ146" i="24" s="1"/>
  <c r="EA146" i="24" s="1"/>
  <c r="EB146" i="24" s="1"/>
  <c r="BG143" i="24"/>
  <c r="AR144" i="24" s="1"/>
  <c r="AS144" i="24" s="1"/>
  <c r="AT144" i="24" s="1"/>
  <c r="DG146" i="24"/>
  <c r="DH146" i="24" s="1"/>
  <c r="DI146" i="24" s="1"/>
  <c r="DJ146" i="24" s="1"/>
  <c r="CO146" i="24"/>
  <c r="CP146" i="24" s="1"/>
  <c r="I149" i="24"/>
  <c r="J149" i="24" s="1"/>
  <c r="L149" i="24"/>
  <c r="AA144" i="24"/>
  <c r="AB144" i="24" s="1"/>
  <c r="AD144" i="24"/>
  <c r="EC146" i="24" l="1"/>
  <c r="DN147" i="24" s="1"/>
  <c r="DR147" i="24" s="1"/>
  <c r="AV144" i="24"/>
  <c r="BA144" i="24" s="1"/>
  <c r="AI144" i="24"/>
  <c r="AG145" i="24" s="1"/>
  <c r="Q149" i="24"/>
  <c r="R149" i="24" s="1"/>
  <c r="CQ146" i="24"/>
  <c r="CR146" i="24" s="1"/>
  <c r="P150" i="24" l="1"/>
  <c r="O150" i="24"/>
  <c r="AH145" i="24"/>
  <c r="AJ144" i="24"/>
  <c r="AK144" i="24" s="1"/>
  <c r="AL144" i="24" s="1"/>
  <c r="DO147" i="24"/>
  <c r="DP147" i="24" s="1"/>
  <c r="DW147" i="24" s="1"/>
  <c r="DK146" i="24"/>
  <c r="CV147" i="24" s="1"/>
  <c r="CS146" i="24"/>
  <c r="CD147" i="24" s="1"/>
  <c r="BB144" i="24"/>
  <c r="AZ145" i="24"/>
  <c r="AY145" i="24"/>
  <c r="S149" i="24"/>
  <c r="T149" i="24" s="1"/>
  <c r="BC144" i="24" l="1"/>
  <c r="BD144" i="24" s="1"/>
  <c r="BE144" i="24" s="1"/>
  <c r="BF144" i="24" s="1"/>
  <c r="U149" i="24"/>
  <c r="V149" i="24" s="1"/>
  <c r="DX147" i="24"/>
  <c r="DU148" i="24"/>
  <c r="DV148" i="24"/>
  <c r="AM144" i="24"/>
  <c r="AN144" i="24" s="1"/>
  <c r="CZ147" i="24"/>
  <c r="CW147" i="24"/>
  <c r="CX147" i="24" s="1"/>
  <c r="CE147" i="24"/>
  <c r="CF147" i="24" s="1"/>
  <c r="CH147" i="24"/>
  <c r="BG144" i="24" l="1"/>
  <c r="AR145" i="24" s="1"/>
  <c r="AO144" i="24"/>
  <c r="Z145" i="24" s="1"/>
  <c r="W149" i="24"/>
  <c r="H150" i="24" s="1"/>
  <c r="CM147" i="24"/>
  <c r="DE147" i="24"/>
  <c r="CN147" i="24" l="1"/>
  <c r="CO147" i="24" s="1"/>
  <c r="CP147" i="24" s="1"/>
  <c r="CK148" i="24"/>
  <c r="CL148" i="24"/>
  <c r="AV145" i="24"/>
  <c r="AS145" i="24"/>
  <c r="AT145" i="24" s="1"/>
  <c r="I150" i="24"/>
  <c r="J150" i="24" s="1"/>
  <c r="L150" i="24"/>
  <c r="BK150" i="24"/>
  <c r="DF147" i="24"/>
  <c r="DY147" i="24" s="1"/>
  <c r="DZ147" i="24" s="1"/>
  <c r="DC148" i="24"/>
  <c r="DD148" i="24"/>
  <c r="AA145" i="24"/>
  <c r="AB145" i="24" s="1"/>
  <c r="AD145" i="24"/>
  <c r="DG147" i="24" l="1"/>
  <c r="DH147" i="24" s="1"/>
  <c r="DI147" i="24" s="1"/>
  <c r="DJ147" i="24" s="1"/>
  <c r="CQ147" i="24"/>
  <c r="CR147" i="24" s="1"/>
  <c r="EA147" i="24"/>
  <c r="EB147" i="24" s="1"/>
  <c r="BA145" i="24"/>
  <c r="AI145" i="24"/>
  <c r="Q150" i="24"/>
  <c r="EC147" i="24" l="1"/>
  <c r="DN148" i="24" s="1"/>
  <c r="DO148" i="24" s="1"/>
  <c r="DP148" i="24" s="1"/>
  <c r="R150" i="24"/>
  <c r="P151" i="24"/>
  <c r="O151" i="24"/>
  <c r="CS147" i="24"/>
  <c r="CD148" i="24" s="1"/>
  <c r="DK147" i="24"/>
  <c r="CV148" i="24" s="1"/>
  <c r="AJ145" i="24"/>
  <c r="AK145" i="24" s="1"/>
  <c r="AL145" i="24" s="1"/>
  <c r="AG146" i="24"/>
  <c r="AH146" i="24"/>
  <c r="BB145" i="24"/>
  <c r="AZ146" i="24"/>
  <c r="AY146" i="24"/>
  <c r="DR148" i="24" l="1"/>
  <c r="DW148" i="24" s="1"/>
  <c r="DV149" i="24" s="1"/>
  <c r="AM145" i="24"/>
  <c r="AN145" i="24" s="1"/>
  <c r="S150" i="24"/>
  <c r="T150" i="24" s="1"/>
  <c r="CZ148" i="24"/>
  <c r="CW148" i="24"/>
  <c r="CX148" i="24" s="1"/>
  <c r="CE148" i="24"/>
  <c r="CF148" i="24" s="1"/>
  <c r="CH148" i="24"/>
  <c r="BC145" i="24"/>
  <c r="BD145" i="24" s="1"/>
  <c r="DX148" i="24" l="1"/>
  <c r="DU149" i="24"/>
  <c r="AO145" i="24"/>
  <c r="Z146" i="24" s="1"/>
  <c r="BE145" i="24"/>
  <c r="BF145" i="24" s="1"/>
  <c r="BG145" i="24" s="1"/>
  <c r="AR146" i="24" s="1"/>
  <c r="CM148" i="24"/>
  <c r="DE148" i="24"/>
  <c r="U150" i="24"/>
  <c r="V150" i="24" s="1"/>
  <c r="W150" i="24" l="1"/>
  <c r="H151" i="24" s="1"/>
  <c r="AS146" i="24"/>
  <c r="AT146" i="24" s="1"/>
  <c r="AV146" i="24"/>
  <c r="CN148" i="24"/>
  <c r="CK149" i="24"/>
  <c r="CL149" i="24"/>
  <c r="DF148" i="24"/>
  <c r="DY148" i="24" s="1"/>
  <c r="DZ148" i="24" s="1"/>
  <c r="DD149" i="24"/>
  <c r="DC149" i="24"/>
  <c r="AA146" i="24"/>
  <c r="AB146" i="24" s="1"/>
  <c r="AD146" i="24"/>
  <c r="DG148" i="24" l="1"/>
  <c r="DH148" i="24" s="1"/>
  <c r="DI148" i="24" s="1"/>
  <c r="DJ148" i="24" s="1"/>
  <c r="BA146" i="24"/>
  <c r="BB146" i="24" s="1"/>
  <c r="CO148" i="24"/>
  <c r="CP148" i="24" s="1"/>
  <c r="AI146" i="24"/>
  <c r="EA148" i="24"/>
  <c r="EB148" i="24" s="1"/>
  <c r="L151" i="24"/>
  <c r="I151" i="24"/>
  <c r="J151" i="24" s="1"/>
  <c r="AY147" i="24" l="1"/>
  <c r="AZ147" i="24"/>
  <c r="EC148" i="24"/>
  <c r="DN149" i="24" s="1"/>
  <c r="DO149" i="24" s="1"/>
  <c r="DP149" i="24" s="1"/>
  <c r="Q151" i="24"/>
  <c r="R151" i="24" s="1"/>
  <c r="S151" i="24" s="1"/>
  <c r="T151" i="24" s="1"/>
  <c r="CQ148" i="24"/>
  <c r="CR148" i="24" s="1"/>
  <c r="AJ146" i="24"/>
  <c r="BC146" i="24" s="1"/>
  <c r="BD146" i="24" s="1"/>
  <c r="AH147" i="24"/>
  <c r="AG147" i="24"/>
  <c r="P152" i="24" l="1"/>
  <c r="O152" i="24"/>
  <c r="DR149" i="24"/>
  <c r="DW149" i="24" s="1"/>
  <c r="U151" i="24"/>
  <c r="V151" i="24" s="1"/>
  <c r="BE146" i="24"/>
  <c r="BF146" i="24" s="1"/>
  <c r="CS148" i="24"/>
  <c r="CD149" i="24" s="1"/>
  <c r="DK148" i="24"/>
  <c r="CV149" i="24" s="1"/>
  <c r="AK146" i="24"/>
  <c r="AL146" i="24" s="1"/>
  <c r="W151" i="24" l="1"/>
  <c r="H152" i="24" s="1"/>
  <c r="CW149" i="24"/>
  <c r="CX149" i="24" s="1"/>
  <c r="CZ149" i="24"/>
  <c r="CE149" i="24"/>
  <c r="CF149" i="24" s="1"/>
  <c r="CH149" i="24"/>
  <c r="DX149" i="24"/>
  <c r="DU150" i="24"/>
  <c r="DV150" i="24"/>
  <c r="AM146" i="24"/>
  <c r="AN146" i="24" s="1"/>
  <c r="CM149" i="24" l="1"/>
  <c r="CN149" i="24" s="1"/>
  <c r="CO149" i="24" s="1"/>
  <c r="CP149" i="24" s="1"/>
  <c r="BG146" i="24"/>
  <c r="AR147" i="24" s="1"/>
  <c r="AO146" i="24"/>
  <c r="Z147" i="24" s="1"/>
  <c r="DE149" i="24"/>
  <c r="L152" i="24"/>
  <c r="I152" i="24"/>
  <c r="J152" i="24" s="1"/>
  <c r="CL150" i="24" l="1"/>
  <c r="CK150" i="24"/>
  <c r="CQ149" i="24"/>
  <c r="CR149" i="24" s="1"/>
  <c r="AV147" i="24"/>
  <c r="AS147" i="24"/>
  <c r="AT147" i="24" s="1"/>
  <c r="DF149" i="24"/>
  <c r="DY149" i="24" s="1"/>
  <c r="DZ149" i="24" s="1"/>
  <c r="DD150" i="24"/>
  <c r="DC150" i="24"/>
  <c r="Q152" i="24"/>
  <c r="AD147" i="24"/>
  <c r="AA147" i="24"/>
  <c r="AB147" i="24" s="1"/>
  <c r="CS149" i="24" l="1"/>
  <c r="CD150" i="24" s="1"/>
  <c r="BA147" i="24"/>
  <c r="AI147" i="24"/>
  <c r="EA149" i="24"/>
  <c r="EB149" i="24" s="1"/>
  <c r="R152" i="24"/>
  <c r="S152" i="24" s="1"/>
  <c r="T152" i="24" s="1"/>
  <c r="P153" i="24"/>
  <c r="O153" i="24"/>
  <c r="DG149" i="24"/>
  <c r="DH149" i="24" s="1"/>
  <c r="AJ147" i="24" l="1"/>
  <c r="AG148" i="24"/>
  <c r="AH148" i="24"/>
  <c r="DI149" i="24"/>
  <c r="DJ149" i="24" s="1"/>
  <c r="BB147" i="24"/>
  <c r="AZ148" i="24"/>
  <c r="AY148" i="24"/>
  <c r="U152" i="24"/>
  <c r="V152" i="24" s="1"/>
  <c r="CH150" i="24"/>
  <c r="CE150" i="24"/>
  <c r="CF150" i="24" s="1"/>
  <c r="CM150" i="24" l="1"/>
  <c r="CN150" i="24" s="1"/>
  <c r="CO150" i="24" s="1"/>
  <c r="CP150" i="24" s="1"/>
  <c r="BC147" i="24"/>
  <c r="BD147" i="24" s="1"/>
  <c r="BE147" i="24" s="1"/>
  <c r="BF147" i="24" s="1"/>
  <c r="W152" i="24"/>
  <c r="H153" i="24" s="1"/>
  <c r="EC149" i="24"/>
  <c r="DN150" i="24" s="1"/>
  <c r="DK149" i="24"/>
  <c r="CV150" i="24" s="1"/>
  <c r="AK147" i="24"/>
  <c r="AL147" i="24" s="1"/>
  <c r="CL151" i="24" l="1"/>
  <c r="CK151" i="24"/>
  <c r="CQ150" i="24"/>
  <c r="CR150" i="24" s="1"/>
  <c r="CZ150" i="24"/>
  <c r="CW150" i="24"/>
  <c r="CX150" i="24" s="1"/>
  <c r="AM147" i="24"/>
  <c r="AN147" i="24" s="1"/>
  <c r="DR150" i="24"/>
  <c r="DO150" i="24"/>
  <c r="DP150" i="24" s="1"/>
  <c r="I153" i="24"/>
  <c r="J153" i="24" s="1"/>
  <c r="L153" i="24"/>
  <c r="BG147" i="24" l="1"/>
  <c r="AR148" i="24" s="1"/>
  <c r="AO147" i="24"/>
  <c r="Z148" i="24" s="1"/>
  <c r="DE150" i="24"/>
  <c r="DW150" i="24"/>
  <c r="CS150" i="24"/>
  <c r="CD151" i="24" s="1"/>
  <c r="Q153" i="24"/>
  <c r="DX150" i="24" l="1"/>
  <c r="DV151" i="24"/>
  <c r="DU151" i="24"/>
  <c r="R153" i="24"/>
  <c r="S153" i="24" s="1"/>
  <c r="T153" i="24" s="1"/>
  <c r="O154" i="24"/>
  <c r="P154" i="24"/>
  <c r="DF150" i="24"/>
  <c r="DD151" i="24"/>
  <c r="DC151" i="24"/>
  <c r="AA148" i="24"/>
  <c r="AB148" i="24" s="1"/>
  <c r="AD148" i="24"/>
  <c r="CE151" i="24"/>
  <c r="CF151" i="24" s="1"/>
  <c r="CH151" i="24"/>
  <c r="AS148" i="24"/>
  <c r="AT148" i="24" s="1"/>
  <c r="AV148" i="24"/>
  <c r="CM151" i="24" l="1"/>
  <c r="CL152" i="24" s="1"/>
  <c r="AI148" i="24"/>
  <c r="AH149" i="24" s="1"/>
  <c r="U153" i="24"/>
  <c r="V153" i="24" s="1"/>
  <c r="BA148" i="24"/>
  <c r="DY150" i="24"/>
  <c r="DZ150" i="24" s="1"/>
  <c r="DG150" i="24"/>
  <c r="DH150" i="24" s="1"/>
  <c r="AJ148" i="24" l="1"/>
  <c r="AK148" i="24" s="1"/>
  <c r="AL148" i="24" s="1"/>
  <c r="AM148" i="24" s="1"/>
  <c r="AN148" i="24" s="1"/>
  <c r="AG149" i="24"/>
  <c r="CN151" i="24"/>
  <c r="CO151" i="24" s="1"/>
  <c r="CP151" i="24" s="1"/>
  <c r="CK152" i="24"/>
  <c r="W153" i="24"/>
  <c r="H154" i="24" s="1"/>
  <c r="EA150" i="24"/>
  <c r="EB150" i="24" s="1"/>
  <c r="BB148" i="24"/>
  <c r="AZ149" i="24"/>
  <c r="AY149" i="24"/>
  <c r="DI150" i="24"/>
  <c r="DJ150" i="24" s="1"/>
  <c r="BC148" i="24" l="1"/>
  <c r="BD148" i="24" s="1"/>
  <c r="BE148" i="24" s="1"/>
  <c r="BF148" i="24" s="1"/>
  <c r="BG148" i="24" s="1"/>
  <c r="AR149" i="24" s="1"/>
  <c r="EC150" i="24"/>
  <c r="DN151" i="24" s="1"/>
  <c r="DK150" i="24"/>
  <c r="CV151" i="24" s="1"/>
  <c r="AO148" i="24"/>
  <c r="Z149" i="24" s="1"/>
  <c r="I154" i="24"/>
  <c r="J154" i="24" s="1"/>
  <c r="L154" i="24"/>
  <c r="CQ151" i="24"/>
  <c r="CR151" i="24" s="1"/>
  <c r="AS149" i="24" l="1"/>
  <c r="AT149" i="24" s="1"/>
  <c r="AV149" i="24"/>
  <c r="DR151" i="24"/>
  <c r="DO151" i="24"/>
  <c r="DP151" i="24" s="1"/>
  <c r="CS151" i="24"/>
  <c r="CD152" i="24" s="1"/>
  <c r="AD149" i="24"/>
  <c r="AA149" i="24"/>
  <c r="AB149" i="24" s="1"/>
  <c r="Q154" i="24"/>
  <c r="CW151" i="24"/>
  <c r="CX151" i="24" s="1"/>
  <c r="CZ151" i="24"/>
  <c r="DE151" i="24" l="1"/>
  <c r="DF151" i="24" s="1"/>
  <c r="DW151" i="24"/>
  <c r="CH152" i="24"/>
  <c r="CE152" i="24"/>
  <c r="CF152" i="24" s="1"/>
  <c r="R154" i="24"/>
  <c r="P155" i="24"/>
  <c r="O155" i="24"/>
  <c r="AI149" i="24"/>
  <c r="BA149" i="24"/>
  <c r="DC152" i="24" l="1"/>
  <c r="DD152" i="24"/>
  <c r="DX151" i="24"/>
  <c r="DY151" i="24" s="1"/>
  <c r="DZ151" i="24" s="1"/>
  <c r="DU152" i="24"/>
  <c r="DV152" i="24"/>
  <c r="BB149" i="24"/>
  <c r="AZ150" i="24"/>
  <c r="AY150" i="24"/>
  <c r="AJ149" i="24"/>
  <c r="AG150" i="24"/>
  <c r="AH150" i="24"/>
  <c r="CM152" i="24"/>
  <c r="DG151" i="24"/>
  <c r="DH151" i="24" s="1"/>
  <c r="S154" i="24"/>
  <c r="T154" i="24" s="1"/>
  <c r="BC149" i="24" l="1"/>
  <c r="BD149" i="24" s="1"/>
  <c r="BE149" i="24" s="1"/>
  <c r="BF149" i="24" s="1"/>
  <c r="EA151" i="24"/>
  <c r="EB151" i="24" s="1"/>
  <c r="DI151" i="24"/>
  <c r="DJ151" i="24" s="1"/>
  <c r="U154" i="24"/>
  <c r="V154" i="24" s="1"/>
  <c r="AK149" i="24"/>
  <c r="AL149" i="24" s="1"/>
  <c r="CN152" i="24"/>
  <c r="CO152" i="24" s="1"/>
  <c r="CP152" i="24" s="1"/>
  <c r="CK153" i="24"/>
  <c r="CL153" i="24"/>
  <c r="CQ152" i="24" l="1"/>
  <c r="CR152" i="24" s="1"/>
  <c r="W154" i="24"/>
  <c r="H155" i="24" s="1"/>
  <c r="EC151" i="24"/>
  <c r="DN152" i="24" s="1"/>
  <c r="DK151" i="24"/>
  <c r="CV152" i="24" s="1"/>
  <c r="AM149" i="24"/>
  <c r="AN149" i="24" s="1"/>
  <c r="BG149" i="24" l="1"/>
  <c r="AR150" i="24" s="1"/>
  <c r="AO149" i="24"/>
  <c r="Z150" i="24" s="1"/>
  <c r="CS152" i="24"/>
  <c r="CD153" i="24" s="1"/>
  <c r="I155" i="24"/>
  <c r="J155" i="24" s="1"/>
  <c r="L155" i="24"/>
  <c r="CZ152" i="24"/>
  <c r="CW152" i="24"/>
  <c r="CX152" i="24" s="1"/>
  <c r="DR152" i="24"/>
  <c r="DO152" i="24"/>
  <c r="DP152" i="24" s="1"/>
  <c r="Q155" i="24" l="1"/>
  <c r="R155" i="24" s="1"/>
  <c r="S155" i="24" s="1"/>
  <c r="T155" i="24" s="1"/>
  <c r="DW152" i="24"/>
  <c r="DV153" i="24" s="1"/>
  <c r="DE152" i="24"/>
  <c r="AV150" i="24"/>
  <c r="AS150" i="24"/>
  <c r="AT150" i="24" s="1"/>
  <c r="BM150" i="24"/>
  <c r="CE153" i="24"/>
  <c r="CF153" i="24" s="1"/>
  <c r="CH153" i="24"/>
  <c r="AD150" i="24"/>
  <c r="AA150" i="24"/>
  <c r="AB150" i="24" s="1"/>
  <c r="BL150" i="24"/>
  <c r="P156" i="24" l="1"/>
  <c r="O156" i="24"/>
  <c r="DU153" i="24"/>
  <c r="DX152" i="24"/>
  <c r="CM153" i="24"/>
  <c r="U155" i="24"/>
  <c r="V155" i="24" s="1"/>
  <c r="AI150" i="24"/>
  <c r="DF152" i="24"/>
  <c r="DC153" i="24"/>
  <c r="DD153" i="24"/>
  <c r="BA150" i="24"/>
  <c r="DY152" i="24" l="1"/>
  <c r="DZ152" i="24" s="1"/>
  <c r="EA152" i="24" s="1"/>
  <c r="EB152" i="24" s="1"/>
  <c r="CN153" i="24"/>
  <c r="CO153" i="24" s="1"/>
  <c r="CP153" i="24" s="1"/>
  <c r="CQ153" i="24" s="1"/>
  <c r="CR153" i="24" s="1"/>
  <c r="DG152" i="24"/>
  <c r="DH152" i="24" s="1"/>
  <c r="DI152" i="24" s="1"/>
  <c r="DJ152" i="24" s="1"/>
  <c r="CK154" i="24"/>
  <c r="CL154" i="24"/>
  <c r="AJ150" i="24"/>
  <c r="AG151" i="24"/>
  <c r="AH151" i="24"/>
  <c r="W155" i="24"/>
  <c r="H156" i="24" s="1"/>
  <c r="BB150" i="24"/>
  <c r="AZ151" i="24"/>
  <c r="AY151" i="24"/>
  <c r="BC150" i="24" l="1"/>
  <c r="BD150" i="24" s="1"/>
  <c r="CS153" i="24"/>
  <c r="CD154" i="24" s="1"/>
  <c r="L156" i="24"/>
  <c r="I156" i="24"/>
  <c r="J156" i="24" s="1"/>
  <c r="AK150" i="24"/>
  <c r="AL150" i="24" s="1"/>
  <c r="EC152" i="24"/>
  <c r="DN153" i="24" s="1"/>
  <c r="DK152" i="24"/>
  <c r="CV153" i="24" s="1"/>
  <c r="BE150" i="24" l="1"/>
  <c r="BF150" i="24" s="1"/>
  <c r="Q156" i="24"/>
  <c r="R156" i="24" s="1"/>
  <c r="S156" i="24" s="1"/>
  <c r="T156" i="24" s="1"/>
  <c r="CH154" i="24"/>
  <c r="CE154" i="24"/>
  <c r="CF154" i="24" s="1"/>
  <c r="DO153" i="24"/>
  <c r="DP153" i="24" s="1"/>
  <c r="DR153" i="24"/>
  <c r="CZ153" i="24"/>
  <c r="CW153" i="24"/>
  <c r="CX153" i="24" s="1"/>
  <c r="AM150" i="24"/>
  <c r="AN150" i="24" s="1"/>
  <c r="DE153" i="24" l="1"/>
  <c r="DF153" i="24" s="1"/>
  <c r="DG153" i="24" s="1"/>
  <c r="DH153" i="24" s="1"/>
  <c r="P157" i="24"/>
  <c r="DW153" i="24"/>
  <c r="DU154" i="24" s="1"/>
  <c r="O157" i="24"/>
  <c r="U156" i="24"/>
  <c r="V156" i="24" s="1"/>
  <c r="BG150" i="24"/>
  <c r="AR151" i="24" s="1"/>
  <c r="AO150" i="24"/>
  <c r="Z151" i="24" s="1"/>
  <c r="CM154" i="24"/>
  <c r="DV154" i="24" l="1"/>
  <c r="DX153" i="24"/>
  <c r="DY153" i="24" s="1"/>
  <c r="DZ153" i="24" s="1"/>
  <c r="DD154" i="24"/>
  <c r="DC154" i="24"/>
  <c r="W156" i="24"/>
  <c r="H157" i="24" s="1"/>
  <c r="CN154" i="24"/>
  <c r="CO154" i="24" s="1"/>
  <c r="CP154" i="24" s="1"/>
  <c r="CK155" i="24"/>
  <c r="CL155" i="24"/>
  <c r="DI153" i="24"/>
  <c r="DJ153" i="24" s="1"/>
  <c r="AA151" i="24"/>
  <c r="AB151" i="24" s="1"/>
  <c r="AD151" i="24"/>
  <c r="AV151" i="24"/>
  <c r="AS151" i="24"/>
  <c r="AT151" i="24" s="1"/>
  <c r="AI151" i="24" l="1"/>
  <c r="AJ151" i="24" s="1"/>
  <c r="CQ154" i="24"/>
  <c r="CR154" i="24" s="1"/>
  <c r="DK153" i="24"/>
  <c r="CV154" i="24" s="1"/>
  <c r="BA151" i="24"/>
  <c r="EA153" i="24"/>
  <c r="EB153" i="24" s="1"/>
  <c r="EC153" i="24" s="1"/>
  <c r="DN154" i="24" s="1"/>
  <c r="I157" i="24"/>
  <c r="J157" i="24" s="1"/>
  <c r="L157" i="24"/>
  <c r="AG152" i="24" l="1"/>
  <c r="AH152" i="24"/>
  <c r="Q157" i="24"/>
  <c r="O158" i="24" s="1"/>
  <c r="CS154" i="24"/>
  <c r="CD155" i="24" s="1"/>
  <c r="DR154" i="24"/>
  <c r="DO154" i="24"/>
  <c r="DP154" i="24" s="1"/>
  <c r="BB151" i="24"/>
  <c r="BC151" i="24" s="1"/>
  <c r="BD151" i="24" s="1"/>
  <c r="AY152" i="24"/>
  <c r="AZ152" i="24"/>
  <c r="AK151" i="24"/>
  <c r="AL151" i="24" s="1"/>
  <c r="CW154" i="24"/>
  <c r="CX154" i="24" s="1"/>
  <c r="CZ154" i="24"/>
  <c r="R157" i="24" l="1"/>
  <c r="S157" i="24" s="1"/>
  <c r="T157" i="24" s="1"/>
  <c r="U157" i="24" s="1"/>
  <c r="V157" i="24" s="1"/>
  <c r="P158" i="24"/>
  <c r="DW154" i="24"/>
  <c r="DX154" i="24" s="1"/>
  <c r="BE151" i="24"/>
  <c r="BF151" i="24" s="1"/>
  <c r="AM151" i="24"/>
  <c r="AN151" i="24" s="1"/>
  <c r="DE154" i="24"/>
  <c r="CH155" i="24"/>
  <c r="CE155" i="24"/>
  <c r="CF155" i="24" s="1"/>
  <c r="DV155" i="24" l="1"/>
  <c r="CM155" i="24"/>
  <c r="CL156" i="24" s="1"/>
  <c r="DU155" i="24"/>
  <c r="W157" i="24"/>
  <c r="H158" i="24" s="1"/>
  <c r="BG151" i="24"/>
  <c r="AR152" i="24" s="1"/>
  <c r="AO151" i="24"/>
  <c r="Z152" i="24" s="1"/>
  <c r="DF154" i="24"/>
  <c r="DY154" i="24" s="1"/>
  <c r="DZ154" i="24" s="1"/>
  <c r="DC155" i="24"/>
  <c r="DD155" i="24"/>
  <c r="CK156" i="24" l="1"/>
  <c r="CN155" i="24"/>
  <c r="CO155" i="24" s="1"/>
  <c r="CP155" i="24" s="1"/>
  <c r="DG154" i="24"/>
  <c r="DH154" i="24" s="1"/>
  <c r="DI154" i="24" s="1"/>
  <c r="DJ154" i="24" s="1"/>
  <c r="L158" i="24"/>
  <c r="I158" i="24"/>
  <c r="J158" i="24" s="1"/>
  <c r="AD152" i="24"/>
  <c r="AA152" i="24"/>
  <c r="AB152" i="24" s="1"/>
  <c r="EA154" i="24"/>
  <c r="EB154" i="24" s="1"/>
  <c r="AS152" i="24"/>
  <c r="AT152" i="24" s="1"/>
  <c r="AV152" i="24"/>
  <c r="BA152" i="24" l="1"/>
  <c r="BB152" i="24" s="1"/>
  <c r="AI152" i="24"/>
  <c r="EC154" i="24"/>
  <c r="DN155" i="24" s="1"/>
  <c r="DK154" i="24"/>
  <c r="CV155" i="24" s="1"/>
  <c r="CQ155" i="24"/>
  <c r="CR155" i="24" s="1"/>
  <c r="Q158" i="24"/>
  <c r="AZ153" i="24" l="1"/>
  <c r="AY153" i="24"/>
  <c r="DO155" i="24"/>
  <c r="DP155" i="24" s="1"/>
  <c r="DR155" i="24"/>
  <c r="AJ152" i="24"/>
  <c r="BC152" i="24" s="1"/>
  <c r="BD152" i="24" s="1"/>
  <c r="AH153" i="24"/>
  <c r="AG153" i="24"/>
  <c r="CS155" i="24"/>
  <c r="CD156" i="24" s="1"/>
  <c r="CW155" i="24"/>
  <c r="CX155" i="24" s="1"/>
  <c r="CZ155" i="24"/>
  <c r="R158" i="24"/>
  <c r="O159" i="24"/>
  <c r="P159" i="24"/>
  <c r="DE155" i="24" l="1"/>
  <c r="DF155" i="24" s="1"/>
  <c r="S158" i="24"/>
  <c r="T158" i="24" s="1"/>
  <c r="AK152" i="24"/>
  <c r="AL152" i="24" s="1"/>
  <c r="BE152" i="24"/>
  <c r="BF152" i="24" s="1"/>
  <c r="CE156" i="24"/>
  <c r="CF156" i="24" s="1"/>
  <c r="CH156" i="24"/>
  <c r="DW155" i="24"/>
  <c r="DD156" i="24" l="1"/>
  <c r="DC156" i="24"/>
  <c r="AM152" i="24"/>
  <c r="AN152" i="24" s="1"/>
  <c r="CM156" i="24"/>
  <c r="DX155" i="24"/>
  <c r="DY155" i="24" s="1"/>
  <c r="DZ155" i="24" s="1"/>
  <c r="DV156" i="24"/>
  <c r="DU156" i="24"/>
  <c r="DG155" i="24"/>
  <c r="DH155" i="24" s="1"/>
  <c r="U158" i="24"/>
  <c r="V158" i="24" s="1"/>
  <c r="BG152" i="24" l="1"/>
  <c r="AR153" i="24" s="1"/>
  <c r="AO152" i="24"/>
  <c r="Z153" i="24" s="1"/>
  <c r="EA155" i="24"/>
  <c r="EB155" i="24" s="1"/>
  <c r="CN156" i="24"/>
  <c r="CL157" i="24"/>
  <c r="CK157" i="24"/>
  <c r="DI155" i="24"/>
  <c r="DJ155" i="24" s="1"/>
  <c r="W158" i="24"/>
  <c r="H159" i="24" s="1"/>
  <c r="EC155" i="24" l="1"/>
  <c r="DN156" i="24" s="1"/>
  <c r="DK155" i="24"/>
  <c r="CV156" i="24" s="1"/>
  <c r="CO156" i="24"/>
  <c r="CP156" i="24" s="1"/>
  <c r="L159" i="24"/>
  <c r="I159" i="24"/>
  <c r="J159" i="24" s="1"/>
  <c r="AV153" i="24"/>
  <c r="AS153" i="24"/>
  <c r="AT153" i="24" s="1"/>
  <c r="AA153" i="24"/>
  <c r="AB153" i="24" s="1"/>
  <c r="AD153" i="24"/>
  <c r="Q159" i="24" l="1"/>
  <c r="CQ156" i="24"/>
  <c r="CR156" i="24" s="1"/>
  <c r="AI153" i="24"/>
  <c r="DO156" i="24"/>
  <c r="DP156" i="24" s="1"/>
  <c r="DR156" i="24"/>
  <c r="BA153" i="24"/>
  <c r="CZ156" i="24"/>
  <c r="CW156" i="24"/>
  <c r="CX156" i="24" s="1"/>
  <c r="DW156" i="24" l="1"/>
  <c r="DX156" i="24" s="1"/>
  <c r="AJ153" i="24"/>
  <c r="AG154" i="24"/>
  <c r="AH154" i="24"/>
  <c r="CS156" i="24"/>
  <c r="CD157" i="24" s="1"/>
  <c r="DE156" i="24"/>
  <c r="BB153" i="24"/>
  <c r="AZ154" i="24"/>
  <c r="AY154" i="24"/>
  <c r="R159" i="24"/>
  <c r="P160" i="24"/>
  <c r="O160" i="24"/>
  <c r="DV157" i="24" l="1"/>
  <c r="DU157" i="24"/>
  <c r="BC153" i="24"/>
  <c r="BD153" i="24" s="1"/>
  <c r="BE153" i="24" s="1"/>
  <c r="BF153" i="24" s="1"/>
  <c r="CH157" i="24"/>
  <c r="CE157" i="24"/>
  <c r="CF157" i="24" s="1"/>
  <c r="EG162" i="24"/>
  <c r="S159" i="24"/>
  <c r="T159" i="24" s="1"/>
  <c r="DF156" i="24"/>
  <c r="DY156" i="24" s="1"/>
  <c r="DZ156" i="24" s="1"/>
  <c r="DD157" i="24"/>
  <c r="DC157" i="24"/>
  <c r="AK153" i="24"/>
  <c r="AL153" i="24" s="1"/>
  <c r="CM157" i="24" l="1"/>
  <c r="CK158" i="24" s="1"/>
  <c r="DG156" i="24"/>
  <c r="DH156" i="24" s="1"/>
  <c r="DI156" i="24" s="1"/>
  <c r="DJ156" i="24" s="1"/>
  <c r="U159" i="24"/>
  <c r="V159" i="24" s="1"/>
  <c r="AM153" i="24"/>
  <c r="AN153" i="24" s="1"/>
  <c r="EA156" i="24"/>
  <c r="EB156" i="24" s="1"/>
  <c r="CN157" i="24" l="1"/>
  <c r="CO157" i="24" s="1"/>
  <c r="CP157" i="24" s="1"/>
  <c r="CL158" i="24"/>
  <c r="W159" i="24"/>
  <c r="H160" i="24" s="1"/>
  <c r="EC156" i="24"/>
  <c r="DN157" i="24" s="1"/>
  <c r="DK156" i="24"/>
  <c r="CV157" i="24" s="1"/>
  <c r="BG153" i="24"/>
  <c r="AR154" i="24" s="1"/>
  <c r="AO153" i="24"/>
  <c r="Z154" i="24" s="1"/>
  <c r="CQ157" i="24" l="1"/>
  <c r="CR157" i="24" s="1"/>
  <c r="AD154" i="24"/>
  <c r="AA154" i="24"/>
  <c r="AB154" i="24" s="1"/>
  <c r="AV154" i="24"/>
  <c r="AS154" i="24"/>
  <c r="AT154" i="24" s="1"/>
  <c r="L160" i="24"/>
  <c r="I160" i="24"/>
  <c r="J160" i="24" s="1"/>
  <c r="EH162" i="24"/>
  <c r="CZ157" i="24"/>
  <c r="CW157" i="24"/>
  <c r="CX157" i="24" s="1"/>
  <c r="DO157" i="24"/>
  <c r="DP157" i="24" s="1"/>
  <c r="DR157" i="24"/>
  <c r="EI162" i="24"/>
  <c r="DW157" i="24" l="1"/>
  <c r="DX157" i="24" s="1"/>
  <c r="CS157" i="24"/>
  <c r="CD158" i="24" s="1"/>
  <c r="DE157" i="24"/>
  <c r="AI154" i="24"/>
  <c r="BA154" i="24"/>
  <c r="Q160" i="24"/>
  <c r="DU158" i="24" l="1"/>
  <c r="DV158" i="24"/>
  <c r="BB154" i="24"/>
  <c r="AY155" i="24"/>
  <c r="AZ155" i="24"/>
  <c r="AJ154" i="24"/>
  <c r="AK154" i="24" s="1"/>
  <c r="AL154" i="24" s="1"/>
  <c r="AG155" i="24"/>
  <c r="AH155" i="24"/>
  <c r="R160" i="24"/>
  <c r="P161" i="24"/>
  <c r="O161" i="24"/>
  <c r="CE158" i="24"/>
  <c r="CF158" i="24" s="1"/>
  <c r="CH158" i="24"/>
  <c r="DF157" i="24"/>
  <c r="DY157" i="24" s="1"/>
  <c r="DZ157" i="24" s="1"/>
  <c r="DD158" i="24"/>
  <c r="DC158" i="24"/>
  <c r="CM158" i="24" l="1"/>
  <c r="CN158" i="24" s="1"/>
  <c r="CO158" i="24" s="1"/>
  <c r="CP158" i="24" s="1"/>
  <c r="AM154" i="24"/>
  <c r="AN154" i="24" s="1"/>
  <c r="S160" i="24"/>
  <c r="T160" i="24" s="1"/>
  <c r="DG157" i="24"/>
  <c r="DH157" i="24" s="1"/>
  <c r="EA157" i="24"/>
  <c r="EB157" i="24" s="1"/>
  <c r="BC154" i="24"/>
  <c r="BD154" i="24" s="1"/>
  <c r="CK159" i="24" l="1"/>
  <c r="CL159" i="24"/>
  <c r="CQ158" i="24"/>
  <c r="CR158" i="24" s="1"/>
  <c r="AO154" i="24"/>
  <c r="Z155" i="24" s="1"/>
  <c r="BE154" i="24"/>
  <c r="BF154" i="24" s="1"/>
  <c r="BG154" i="24" s="1"/>
  <c r="AR155" i="24" s="1"/>
  <c r="DI157" i="24"/>
  <c r="DJ157" i="24" s="1"/>
  <c r="U160" i="24"/>
  <c r="V160" i="24" s="1"/>
  <c r="AV155" i="24" l="1"/>
  <c r="AS155" i="24"/>
  <c r="AT155" i="24" s="1"/>
  <c r="EC157" i="24"/>
  <c r="DN158" i="24" s="1"/>
  <c r="DK157" i="24"/>
  <c r="CV158" i="24" s="1"/>
  <c r="AA155" i="24"/>
  <c r="AB155" i="24" s="1"/>
  <c r="AD155" i="24"/>
  <c r="CS158" i="24"/>
  <c r="CD159" i="24" s="1"/>
  <c r="W160" i="24"/>
  <c r="H161" i="24" s="1"/>
  <c r="BA155" i="24" l="1"/>
  <c r="AZ156" i="24" s="1"/>
  <c r="AI155" i="24"/>
  <c r="DR158" i="24"/>
  <c r="DO158" i="24"/>
  <c r="DP158" i="24" s="1"/>
  <c r="CW158" i="24"/>
  <c r="CX158" i="24" s="1"/>
  <c r="CZ158" i="24"/>
  <c r="I161" i="24"/>
  <c r="J161" i="24" s="1"/>
  <c r="L161" i="24"/>
  <c r="CH159" i="24"/>
  <c r="CE159" i="24"/>
  <c r="CF159" i="24" s="1"/>
  <c r="AY156" i="24" l="1"/>
  <c r="BB155" i="24"/>
  <c r="Q161" i="24"/>
  <c r="R161" i="24" s="1"/>
  <c r="S161" i="24" s="1"/>
  <c r="T161" i="24" s="1"/>
  <c r="CM159" i="24"/>
  <c r="DE158" i="24"/>
  <c r="DW158" i="24"/>
  <c r="AJ155" i="24"/>
  <c r="AG156" i="24"/>
  <c r="AH156" i="24"/>
  <c r="BC155" i="24" l="1"/>
  <c r="BD155" i="24" s="1"/>
  <c r="BE155" i="24" s="1"/>
  <c r="BF155" i="24" s="1"/>
  <c r="O162" i="24"/>
  <c r="P162" i="24"/>
  <c r="U161" i="24"/>
  <c r="V161" i="24" s="1"/>
  <c r="DF158" i="24"/>
  <c r="DG158" i="24" s="1"/>
  <c r="DH158" i="24" s="1"/>
  <c r="DD159" i="24"/>
  <c r="DC159" i="24"/>
  <c r="CN159" i="24"/>
  <c r="CO159" i="24" s="1"/>
  <c r="CP159" i="24" s="1"/>
  <c r="CL160" i="24"/>
  <c r="CK160" i="24"/>
  <c r="AK155" i="24"/>
  <c r="AL155" i="24" s="1"/>
  <c r="DX158" i="24"/>
  <c r="DV159" i="24"/>
  <c r="DU159" i="24"/>
  <c r="DY158" i="24" l="1"/>
  <c r="DZ158" i="24" s="1"/>
  <c r="EA158" i="24" s="1"/>
  <c r="EB158" i="24" s="1"/>
  <c r="W161" i="24"/>
  <c r="H162" i="24" s="1"/>
  <c r="CQ159" i="24"/>
  <c r="CR159" i="24" s="1"/>
  <c r="AM155" i="24"/>
  <c r="AN155" i="24" s="1"/>
  <c r="DI158" i="24"/>
  <c r="DJ158" i="24" s="1"/>
  <c r="CS159" i="24" l="1"/>
  <c r="CD160" i="24" s="1"/>
  <c r="EC158" i="24"/>
  <c r="DN159" i="24" s="1"/>
  <c r="DK158" i="24"/>
  <c r="CV159" i="24" s="1"/>
  <c r="BG155" i="24"/>
  <c r="AR156" i="24" s="1"/>
  <c r="AO155" i="24"/>
  <c r="Z156" i="24" s="1"/>
  <c r="L162" i="24"/>
  <c r="I162" i="24"/>
  <c r="J162" i="24" s="1"/>
  <c r="BK162" i="24"/>
  <c r="AV156" i="24" l="1"/>
  <c r="AS156" i="24"/>
  <c r="AT156" i="24" s="1"/>
  <c r="Q162" i="24"/>
  <c r="CW159" i="24"/>
  <c r="CX159" i="24" s="1"/>
  <c r="CZ159" i="24"/>
  <c r="DR159" i="24"/>
  <c r="DO159" i="24"/>
  <c r="DP159" i="24" s="1"/>
  <c r="CH160" i="24"/>
  <c r="CE160" i="24"/>
  <c r="CF160" i="24" s="1"/>
  <c r="AD156" i="24"/>
  <c r="AA156" i="24"/>
  <c r="AB156" i="24" s="1"/>
  <c r="BA156" i="24" l="1"/>
  <c r="AY157" i="24" s="1"/>
  <c r="DW159" i="24"/>
  <c r="DU160" i="24" s="1"/>
  <c r="DE159" i="24"/>
  <c r="DC160" i="24" s="1"/>
  <c r="AI156" i="24"/>
  <c r="AJ156" i="24" s="1"/>
  <c r="AK156" i="24" s="1"/>
  <c r="AL156" i="24" s="1"/>
  <c r="R162" i="24"/>
  <c r="S162" i="24" s="1"/>
  <c r="T162" i="24" s="1"/>
  <c r="O163" i="24"/>
  <c r="P163" i="24"/>
  <c r="CM160" i="24"/>
  <c r="BB156" i="24" l="1"/>
  <c r="BC156" i="24" s="1"/>
  <c r="BD156" i="24" s="1"/>
  <c r="AZ157" i="24"/>
  <c r="DD160" i="24"/>
  <c r="DF159" i="24"/>
  <c r="DG159" i="24" s="1"/>
  <c r="DH159" i="24" s="1"/>
  <c r="DI159" i="24" s="1"/>
  <c r="AG157" i="24"/>
  <c r="AH157" i="24"/>
  <c r="DX159" i="24"/>
  <c r="DV160" i="24"/>
  <c r="U162" i="24"/>
  <c r="V162" i="24" s="1"/>
  <c r="AM156" i="24"/>
  <c r="AN156" i="24" s="1"/>
  <c r="CN160" i="24"/>
  <c r="CL161" i="24"/>
  <c r="CK161" i="24"/>
  <c r="DJ159" i="24" l="1"/>
  <c r="DK159" i="24" s="1"/>
  <c r="CV160" i="24" s="1"/>
  <c r="DY159" i="24"/>
  <c r="DZ159" i="24" s="1"/>
  <c r="EA159" i="24" s="1"/>
  <c r="EB159" i="24" s="1"/>
  <c r="AO156" i="24"/>
  <c r="Z157" i="24" s="1"/>
  <c r="W162" i="24"/>
  <c r="H163" i="24" s="1"/>
  <c r="BE156" i="24"/>
  <c r="BF156" i="24" s="1"/>
  <c r="BG156" i="24" s="1"/>
  <c r="AR157" i="24" s="1"/>
  <c r="CO160" i="24"/>
  <c r="CP160" i="24" s="1"/>
  <c r="EC159" i="24" l="1"/>
  <c r="DN160" i="24" s="1"/>
  <c r="DO160" i="24" s="1"/>
  <c r="DP160" i="24" s="1"/>
  <c r="AS157" i="24"/>
  <c r="AT157" i="24" s="1"/>
  <c r="AV157" i="24"/>
  <c r="CZ160" i="24"/>
  <c r="CW160" i="24"/>
  <c r="CX160" i="24" s="1"/>
  <c r="CQ160" i="24"/>
  <c r="CR160" i="24" s="1"/>
  <c r="L163" i="24"/>
  <c r="I163" i="24"/>
  <c r="J163" i="24" s="1"/>
  <c r="AD157" i="24"/>
  <c r="AA157" i="24"/>
  <c r="AB157" i="24" s="1"/>
  <c r="DR160" i="24" l="1"/>
  <c r="DW160" i="24" s="1"/>
  <c r="DU161" i="24" s="1"/>
  <c r="Q163" i="24"/>
  <c r="O164" i="24" s="1"/>
  <c r="CS160" i="24"/>
  <c r="CD161" i="24" s="1"/>
  <c r="AI157" i="24"/>
  <c r="BA157" i="24"/>
  <c r="DE160" i="24"/>
  <c r="DV161" i="24" l="1"/>
  <c r="DX160" i="24"/>
  <c r="R163" i="24"/>
  <c r="S163" i="24" s="1"/>
  <c r="T163" i="24" s="1"/>
  <c r="P164" i="24"/>
  <c r="DF160" i="24"/>
  <c r="DG160" i="24" s="1"/>
  <c r="DH160" i="24" s="1"/>
  <c r="DC161" i="24"/>
  <c r="DD161" i="24"/>
  <c r="BB157" i="24"/>
  <c r="AY158" i="24"/>
  <c r="AZ158" i="24"/>
  <c r="AJ157" i="24"/>
  <c r="AH158" i="24"/>
  <c r="AG158" i="24"/>
  <c r="CE161" i="24"/>
  <c r="CF161" i="24" s="1"/>
  <c r="CH161" i="24"/>
  <c r="DY160" i="24" l="1"/>
  <c r="DZ160" i="24" s="1"/>
  <c r="EA160" i="24" s="1"/>
  <c r="EB160" i="24" s="1"/>
  <c r="CM161" i="24"/>
  <c r="CN161" i="24" s="1"/>
  <c r="BC157" i="24"/>
  <c r="BD157" i="24" s="1"/>
  <c r="BE157" i="24" s="1"/>
  <c r="BF157" i="24" s="1"/>
  <c r="DI160" i="24"/>
  <c r="DJ160" i="24" s="1"/>
  <c r="AK157" i="24"/>
  <c r="AL157" i="24" s="1"/>
  <c r="U163" i="24"/>
  <c r="V163" i="24" s="1"/>
  <c r="CK162" i="24" l="1"/>
  <c r="CO161" i="24"/>
  <c r="CP161" i="24" s="1"/>
  <c r="CQ161" i="24" s="1"/>
  <c r="CR161" i="24" s="1"/>
  <c r="CL162" i="24"/>
  <c r="AM157" i="24"/>
  <c r="AN157" i="24" s="1"/>
  <c r="EC160" i="24"/>
  <c r="DN161" i="24" s="1"/>
  <c r="DK160" i="24"/>
  <c r="CV161" i="24" s="1"/>
  <c r="W163" i="24"/>
  <c r="H164" i="24" s="1"/>
  <c r="CS161" i="24" l="1"/>
  <c r="CD162" i="24" s="1"/>
  <c r="BG157" i="24"/>
  <c r="AR158" i="24" s="1"/>
  <c r="AO157" i="24"/>
  <c r="Z158" i="24" s="1"/>
  <c r="CZ161" i="24"/>
  <c r="CW161" i="24"/>
  <c r="CX161" i="24" s="1"/>
  <c r="L164" i="24"/>
  <c r="I164" i="24"/>
  <c r="J164" i="24" s="1"/>
  <c r="DR161" i="24"/>
  <c r="DO161" i="24"/>
  <c r="DP161" i="24" s="1"/>
  <c r="DW161" i="24" l="1"/>
  <c r="DV162" i="24" s="1"/>
  <c r="DE161" i="24"/>
  <c r="AD158" i="24"/>
  <c r="AA158" i="24"/>
  <c r="AB158" i="24" s="1"/>
  <c r="AS158" i="24"/>
  <c r="AT158" i="24" s="1"/>
  <c r="AV158" i="24"/>
  <c r="CE162" i="24"/>
  <c r="CF162" i="24" s="1"/>
  <c r="CH162" i="24"/>
  <c r="Q164" i="24"/>
  <c r="CM162" i="24" l="1"/>
  <c r="CK163" i="24" s="1"/>
  <c r="DU162" i="24"/>
  <c r="DX161" i="24"/>
  <c r="DF161" i="24"/>
  <c r="DD162" i="24"/>
  <c r="DC162" i="24"/>
  <c r="R164" i="24"/>
  <c r="O165" i="24"/>
  <c r="P165" i="24"/>
  <c r="BA158" i="24"/>
  <c r="AI158" i="24"/>
  <c r="CN162" i="24" l="1"/>
  <c r="CO162" i="24" s="1"/>
  <c r="CP162" i="24" s="1"/>
  <c r="CL163" i="24"/>
  <c r="DY161" i="24"/>
  <c r="DZ161" i="24" s="1"/>
  <c r="EA161" i="24" s="1"/>
  <c r="EB161" i="24" s="1"/>
  <c r="BB158" i="24"/>
  <c r="AZ159" i="24"/>
  <c r="AY159" i="24"/>
  <c r="DG161" i="24"/>
  <c r="DH161" i="24" s="1"/>
  <c r="AJ158" i="24"/>
  <c r="AH159" i="24"/>
  <c r="AG159" i="24"/>
  <c r="S164" i="24"/>
  <c r="T164" i="24" s="1"/>
  <c r="BC158" i="24" l="1"/>
  <c r="BD158" i="24" s="1"/>
  <c r="BE158" i="24" s="1"/>
  <c r="BF158" i="24" s="1"/>
  <c r="AK158" i="24"/>
  <c r="AL158" i="24" s="1"/>
  <c r="U164" i="24"/>
  <c r="V164" i="24" s="1"/>
  <c r="CQ162" i="24"/>
  <c r="CR162" i="24" s="1"/>
  <c r="DI161" i="24"/>
  <c r="DJ161" i="24" s="1"/>
  <c r="W164" i="24" l="1"/>
  <c r="H165" i="24" s="1"/>
  <c r="AM158" i="24"/>
  <c r="AN158" i="24" s="1"/>
  <c r="CS162" i="24"/>
  <c r="CD163" i="24" s="1"/>
  <c r="EC161" i="24"/>
  <c r="DN162" i="24" s="1"/>
  <c r="DK161" i="24"/>
  <c r="CV162" i="24" s="1"/>
  <c r="BG158" i="24" l="1"/>
  <c r="AR159" i="24" s="1"/>
  <c r="AO158" i="24"/>
  <c r="Z159" i="24" s="1"/>
  <c r="CW162" i="24"/>
  <c r="CX162" i="24" s="1"/>
  <c r="CZ162" i="24"/>
  <c r="CE163" i="24"/>
  <c r="CF163" i="24" s="1"/>
  <c r="CH163" i="24"/>
  <c r="DR162" i="24"/>
  <c r="DO162" i="24"/>
  <c r="DP162" i="24" s="1"/>
  <c r="I165" i="24"/>
  <c r="J165" i="24" s="1"/>
  <c r="L165" i="24"/>
  <c r="CM163" i="24" l="1"/>
  <c r="CN163" i="24" s="1"/>
  <c r="CO163" i="24" s="1"/>
  <c r="CP163" i="24" s="1"/>
  <c r="DE162" i="24"/>
  <c r="DC163" i="24" s="1"/>
  <c r="DW162" i="24"/>
  <c r="DX162" i="24" s="1"/>
  <c r="Q165" i="24"/>
  <c r="R165" i="24" s="1"/>
  <c r="S165" i="24" s="1"/>
  <c r="T165" i="24" s="1"/>
  <c r="AV159" i="24"/>
  <c r="AS159" i="24"/>
  <c r="AT159" i="24" s="1"/>
  <c r="AA159" i="24"/>
  <c r="AB159" i="24" s="1"/>
  <c r="AD159" i="24"/>
  <c r="CK164" i="24" l="1"/>
  <c r="CL164" i="24"/>
  <c r="P166" i="24"/>
  <c r="O166" i="24"/>
  <c r="AI159" i="24"/>
  <c r="AH160" i="24" s="1"/>
  <c r="DD163" i="24"/>
  <c r="DF162" i="24"/>
  <c r="DG162" i="24" s="1"/>
  <c r="DH162" i="24" s="1"/>
  <c r="DI162" i="24" s="1"/>
  <c r="DU163" i="24"/>
  <c r="DV163" i="24"/>
  <c r="BA159" i="24"/>
  <c r="CQ163" i="24"/>
  <c r="CR163" i="24" s="1"/>
  <c r="U165" i="24"/>
  <c r="V165" i="24" s="1"/>
  <c r="AG160" i="24" l="1"/>
  <c r="AJ159" i="24"/>
  <c r="AK159" i="24" s="1"/>
  <c r="AL159" i="24" s="1"/>
  <c r="AM159" i="24" s="1"/>
  <c r="AN159" i="24" s="1"/>
  <c r="DJ162" i="24"/>
  <c r="DK162" i="24" s="1"/>
  <c r="CV163" i="24" s="1"/>
  <c r="DY162" i="24"/>
  <c r="DZ162" i="24" s="1"/>
  <c r="EA162" i="24" s="1"/>
  <c r="EB162" i="24" s="1"/>
  <c r="CS163" i="24"/>
  <c r="CD164" i="24" s="1"/>
  <c r="W165" i="24"/>
  <c r="H166" i="24" s="1"/>
  <c r="BB159" i="24"/>
  <c r="AZ160" i="24"/>
  <c r="AY160" i="24"/>
  <c r="EC162" i="24" l="1"/>
  <c r="DN163" i="24" s="1"/>
  <c r="DR163" i="24" s="1"/>
  <c r="BC159" i="24"/>
  <c r="BD159" i="24" s="1"/>
  <c r="BE159" i="24" s="1"/>
  <c r="BF159" i="24" s="1"/>
  <c r="BG159" i="24" s="1"/>
  <c r="AR160" i="24" s="1"/>
  <c r="AO159" i="24"/>
  <c r="Z160" i="24" s="1"/>
  <c r="CW163" i="24"/>
  <c r="CX163" i="24" s="1"/>
  <c r="CZ163" i="24"/>
  <c r="CH164" i="24"/>
  <c r="CE164" i="24"/>
  <c r="CF164" i="24" s="1"/>
  <c r="L166" i="24"/>
  <c r="I166" i="24"/>
  <c r="J166" i="24" s="1"/>
  <c r="DO163" i="24" l="1"/>
  <c r="DP163" i="24" s="1"/>
  <c r="DW163" i="24" s="1"/>
  <c r="CM164" i="24"/>
  <c r="CK165" i="24" s="1"/>
  <c r="AV160" i="24"/>
  <c r="AS160" i="24"/>
  <c r="AT160" i="24" s="1"/>
  <c r="Q166" i="24"/>
  <c r="AD160" i="24"/>
  <c r="AA160" i="24"/>
  <c r="AB160" i="24" s="1"/>
  <c r="DE163" i="24"/>
  <c r="CN164" i="24" l="1"/>
  <c r="CO164" i="24" s="1"/>
  <c r="CP164" i="24" s="1"/>
  <c r="AI160" i="24"/>
  <c r="AJ160" i="24" s="1"/>
  <c r="CL165" i="24"/>
  <c r="BA160" i="24"/>
  <c r="BB160" i="24" s="1"/>
  <c r="DF163" i="24"/>
  <c r="DD164" i="24"/>
  <c r="DC164" i="24"/>
  <c r="R166" i="24"/>
  <c r="S166" i="24" s="1"/>
  <c r="T166" i="24" s="1"/>
  <c r="O167" i="24"/>
  <c r="P167" i="24"/>
  <c r="DX163" i="24"/>
  <c r="DV164" i="24"/>
  <c r="DU164" i="24"/>
  <c r="AG161" i="24" l="1"/>
  <c r="AH161" i="24"/>
  <c r="DY163" i="24"/>
  <c r="DZ163" i="24" s="1"/>
  <c r="EA163" i="24" s="1"/>
  <c r="AY161" i="24"/>
  <c r="AZ161" i="24"/>
  <c r="BC160" i="24"/>
  <c r="BD160" i="24" s="1"/>
  <c r="BE160" i="24" s="1"/>
  <c r="U166" i="24"/>
  <c r="V166" i="24" s="1"/>
  <c r="CQ164" i="24"/>
  <c r="CR164" i="24" s="1"/>
  <c r="AK160" i="24"/>
  <c r="AL160" i="24" s="1"/>
  <c r="DG163" i="24"/>
  <c r="DH163" i="24" s="1"/>
  <c r="BF160" i="24" l="1"/>
  <c r="EB163" i="24"/>
  <c r="CS164" i="24"/>
  <c r="CD165" i="24" s="1"/>
  <c r="DI163" i="24"/>
  <c r="DJ163" i="24" s="1"/>
  <c r="W166" i="24"/>
  <c r="H167" i="24" s="1"/>
  <c r="AM160" i="24"/>
  <c r="AN160" i="24" s="1"/>
  <c r="EC163" i="24" l="1"/>
  <c r="DN164" i="24" s="1"/>
  <c r="DK163" i="24"/>
  <c r="CV164" i="24" s="1"/>
  <c r="BG160" i="24"/>
  <c r="AR161" i="24" s="1"/>
  <c r="AO160" i="24"/>
  <c r="Z161" i="24" s="1"/>
  <c r="L167" i="24"/>
  <c r="I167" i="24"/>
  <c r="J167" i="24" s="1"/>
  <c r="CH165" i="24"/>
  <c r="CE165" i="24"/>
  <c r="CF165" i="24" s="1"/>
  <c r="CM165" i="24" l="1"/>
  <c r="DO164" i="24"/>
  <c r="DP164" i="24" s="1"/>
  <c r="DR164" i="24"/>
  <c r="Q167" i="24"/>
  <c r="AA161" i="24"/>
  <c r="AB161" i="24" s="1"/>
  <c r="AD161" i="24"/>
  <c r="AV161" i="24"/>
  <c r="AS161" i="24"/>
  <c r="AT161" i="24" s="1"/>
  <c r="CZ164" i="24"/>
  <c r="CW164" i="24"/>
  <c r="CX164" i="24" s="1"/>
  <c r="CK166" i="24" l="1"/>
  <c r="CN165" i="24"/>
  <c r="CO165" i="24" s="1"/>
  <c r="CP165" i="24" s="1"/>
  <c r="CL166" i="24"/>
  <c r="BA161" i="24"/>
  <c r="R167" i="24"/>
  <c r="P168" i="24"/>
  <c r="O168" i="24"/>
  <c r="DW164" i="24"/>
  <c r="DE164" i="24"/>
  <c r="AI161" i="24"/>
  <c r="CQ165" i="24" l="1"/>
  <c r="CR165" i="24" s="1"/>
  <c r="CS165" i="24" s="1"/>
  <c r="CD166" i="24" s="1"/>
  <c r="AJ161" i="24"/>
  <c r="AG162" i="24"/>
  <c r="AH162" i="24"/>
  <c r="DX164" i="24"/>
  <c r="DV165" i="24"/>
  <c r="DU165" i="24"/>
  <c r="S167" i="24"/>
  <c r="T167" i="24" s="1"/>
  <c r="BB161" i="24"/>
  <c r="AZ162" i="24"/>
  <c r="AY162" i="24"/>
  <c r="DF164" i="24"/>
  <c r="DD165" i="24"/>
  <c r="DC165" i="24"/>
  <c r="BC161" i="24" l="1"/>
  <c r="BD161" i="24" s="1"/>
  <c r="BE161" i="24" s="1"/>
  <c r="BF161" i="24" s="1"/>
  <c r="DY164" i="24"/>
  <c r="DZ164" i="24" s="1"/>
  <c r="EA164" i="24" s="1"/>
  <c r="EB164" i="24" s="1"/>
  <c r="DG164" i="24"/>
  <c r="DH164" i="24" s="1"/>
  <c r="CH166" i="24"/>
  <c r="CE166" i="24"/>
  <c r="CF166" i="24" s="1"/>
  <c r="U167" i="24"/>
  <c r="V167" i="24" s="1"/>
  <c r="AK161" i="24"/>
  <c r="AL161" i="24" s="1"/>
  <c r="W167" i="24" l="1"/>
  <c r="H168" i="24" s="1"/>
  <c r="CM166" i="24"/>
  <c r="AM161" i="24"/>
  <c r="AN161" i="24" s="1"/>
  <c r="DI164" i="24"/>
  <c r="DJ164" i="24" s="1"/>
  <c r="BG161" i="24" l="1"/>
  <c r="AR162" i="24" s="1"/>
  <c r="AO161" i="24"/>
  <c r="Z162" i="24" s="1"/>
  <c r="EC164" i="24"/>
  <c r="DN165" i="24" s="1"/>
  <c r="DK164" i="24"/>
  <c r="CV165" i="24" s="1"/>
  <c r="I168" i="24"/>
  <c r="J168" i="24" s="1"/>
  <c r="L168" i="24"/>
  <c r="CN166" i="24"/>
  <c r="CO166" i="24" s="1"/>
  <c r="CP166" i="24" s="1"/>
  <c r="CL167" i="24"/>
  <c r="CK167" i="24"/>
  <c r="Q168" i="24" l="1"/>
  <c r="R168" i="24" s="1"/>
  <c r="S168" i="24" s="1"/>
  <c r="T168" i="24" s="1"/>
  <c r="CQ166" i="24"/>
  <c r="CR166" i="24" s="1"/>
  <c r="AS162" i="24"/>
  <c r="AT162" i="24" s="1"/>
  <c r="AV162" i="24"/>
  <c r="BM162" i="24"/>
  <c r="CW165" i="24"/>
  <c r="CX165" i="24" s="1"/>
  <c r="CZ165" i="24"/>
  <c r="DR165" i="24"/>
  <c r="DO165" i="24"/>
  <c r="DP165" i="24" s="1"/>
  <c r="AD162" i="24"/>
  <c r="AA162" i="24"/>
  <c r="AB162" i="24" s="1"/>
  <c r="BL162" i="24"/>
  <c r="P169" i="24" l="1"/>
  <c r="O169" i="24"/>
  <c r="BA162" i="24"/>
  <c r="AY163" i="24" s="1"/>
  <c r="U168" i="24"/>
  <c r="V168" i="24" s="1"/>
  <c r="CS166" i="24"/>
  <c r="CD167" i="24" s="1"/>
  <c r="AI162" i="24"/>
  <c r="DW165" i="24"/>
  <c r="DE165" i="24"/>
  <c r="AZ163" i="24" l="1"/>
  <c r="BB162" i="24"/>
  <c r="W168" i="24"/>
  <c r="H169" i="24" s="1"/>
  <c r="AJ162" i="24"/>
  <c r="AH163" i="24"/>
  <c r="AG163" i="24"/>
  <c r="DF165" i="24"/>
  <c r="DC166" i="24"/>
  <c r="DD166" i="24"/>
  <c r="CE167" i="24"/>
  <c r="CF167" i="24" s="1"/>
  <c r="CH167" i="24"/>
  <c r="DX165" i="24"/>
  <c r="DV166" i="24"/>
  <c r="DU166" i="24"/>
  <c r="BC162" i="24" l="1"/>
  <c r="BD162" i="24" s="1"/>
  <c r="BE162" i="24" s="1"/>
  <c r="BF162" i="24" s="1"/>
  <c r="DY165" i="24"/>
  <c r="DZ165" i="24" s="1"/>
  <c r="EA165" i="24" s="1"/>
  <c r="EB165" i="24" s="1"/>
  <c r="L169" i="24"/>
  <c r="I169" i="24"/>
  <c r="J169" i="24" s="1"/>
  <c r="CM167" i="24"/>
  <c r="AK162" i="24"/>
  <c r="AL162" i="24" s="1"/>
  <c r="DG165" i="24"/>
  <c r="DH165" i="24" s="1"/>
  <c r="AM162" i="24" l="1"/>
  <c r="AN162" i="24" s="1"/>
  <c r="DI165" i="24"/>
  <c r="DJ165" i="24" s="1"/>
  <c r="CN167" i="24"/>
  <c r="CL168" i="24"/>
  <c r="CK168" i="24"/>
  <c r="Q169" i="24"/>
  <c r="BG162" i="24" l="1"/>
  <c r="AR163" i="24" s="1"/>
  <c r="AO162" i="24"/>
  <c r="Z163" i="24" s="1"/>
  <c r="EC165" i="24"/>
  <c r="DN166" i="24" s="1"/>
  <c r="DK165" i="24"/>
  <c r="CV166" i="24" s="1"/>
  <c r="R169" i="24"/>
  <c r="O170" i="24"/>
  <c r="P170" i="24"/>
  <c r="CO167" i="24"/>
  <c r="CP167" i="24" s="1"/>
  <c r="S169" i="24" l="1"/>
  <c r="T169" i="24" s="1"/>
  <c r="CQ167" i="24"/>
  <c r="CR167" i="24" s="1"/>
  <c r="CZ166" i="24"/>
  <c r="CW166" i="24"/>
  <c r="CX166" i="24" s="1"/>
  <c r="AV163" i="24"/>
  <c r="AS163" i="24"/>
  <c r="AT163" i="24" s="1"/>
  <c r="DR166" i="24"/>
  <c r="DO166" i="24"/>
  <c r="DP166" i="24" s="1"/>
  <c r="AA163" i="24"/>
  <c r="AB163" i="24" s="1"/>
  <c r="AD163" i="24"/>
  <c r="BA163" i="24" l="1"/>
  <c r="AY164" i="24" s="1"/>
  <c r="DW166" i="24"/>
  <c r="DX166" i="24" s="1"/>
  <c r="AI163" i="24"/>
  <c r="AJ163" i="24" s="1"/>
  <c r="CS167" i="24"/>
  <c r="CD168" i="24" s="1"/>
  <c r="DE166" i="24"/>
  <c r="U169" i="24"/>
  <c r="V169" i="24" s="1"/>
  <c r="DU167" i="24" l="1"/>
  <c r="DV167" i="24"/>
  <c r="BB163" i="24"/>
  <c r="BC163" i="24" s="1"/>
  <c r="BD163" i="24" s="1"/>
  <c r="BE163" i="24" s="1"/>
  <c r="BF163" i="24" s="1"/>
  <c r="AG164" i="24"/>
  <c r="AH164" i="24"/>
  <c r="AZ164" i="24"/>
  <c r="W169" i="24"/>
  <c r="H170" i="24" s="1"/>
  <c r="AK163" i="24"/>
  <c r="AL163" i="24" s="1"/>
  <c r="DF166" i="24"/>
  <c r="DY166" i="24" s="1"/>
  <c r="DZ166" i="24" s="1"/>
  <c r="DD167" i="24"/>
  <c r="DC167" i="24"/>
  <c r="CE168" i="24"/>
  <c r="CF168" i="24" s="1"/>
  <c r="CH168" i="24"/>
  <c r="AM163" i="24" l="1"/>
  <c r="AN163" i="24" s="1"/>
  <c r="L170" i="24"/>
  <c r="I170" i="24"/>
  <c r="J170" i="24" s="1"/>
  <c r="CM168" i="24"/>
  <c r="DG166" i="24"/>
  <c r="DH166" i="24" s="1"/>
  <c r="EA166" i="24"/>
  <c r="EB166" i="24" s="1"/>
  <c r="BG163" i="24" l="1"/>
  <c r="AR164" i="24" s="1"/>
  <c r="AO163" i="24"/>
  <c r="Z164" i="24" s="1"/>
  <c r="Q170" i="24"/>
  <c r="DI166" i="24"/>
  <c r="DJ166" i="24" s="1"/>
  <c r="CN168" i="24"/>
  <c r="CO168" i="24" s="1"/>
  <c r="CP168" i="24" s="1"/>
  <c r="CL169" i="24"/>
  <c r="CK169" i="24"/>
  <c r="CQ168" i="24" l="1"/>
  <c r="CR168" i="24" s="1"/>
  <c r="EC166" i="24"/>
  <c r="DN167" i="24" s="1"/>
  <c r="DK166" i="24"/>
  <c r="CV167" i="24" s="1"/>
  <c r="AV164" i="24"/>
  <c r="AS164" i="24"/>
  <c r="AT164" i="24" s="1"/>
  <c r="R170" i="24"/>
  <c r="S170" i="24" s="1"/>
  <c r="T170" i="24" s="1"/>
  <c r="O171" i="24"/>
  <c r="P171" i="24"/>
  <c r="AD164" i="24"/>
  <c r="AA164" i="24"/>
  <c r="AB164" i="24" s="1"/>
  <c r="BA164" i="24" l="1"/>
  <c r="BB164" i="24" s="1"/>
  <c r="U170" i="24"/>
  <c r="V170" i="24" s="1"/>
  <c r="CS168" i="24"/>
  <c r="CD169" i="24" s="1"/>
  <c r="CW167" i="24"/>
  <c r="CX167" i="24" s="1"/>
  <c r="CZ167" i="24"/>
  <c r="AI164" i="24"/>
  <c r="DR167" i="24"/>
  <c r="DO167" i="24"/>
  <c r="DP167" i="24" s="1"/>
  <c r="AZ165" i="24" l="1"/>
  <c r="AY165" i="24"/>
  <c r="CE169" i="24"/>
  <c r="CF169" i="24" s="1"/>
  <c r="EG174" i="24"/>
  <c r="CH169" i="24"/>
  <c r="DW167" i="24"/>
  <c r="AJ164" i="24"/>
  <c r="BC164" i="24" s="1"/>
  <c r="BD164" i="24" s="1"/>
  <c r="AH165" i="24"/>
  <c r="AG165" i="24"/>
  <c r="DE167" i="24"/>
  <c r="W170" i="24"/>
  <c r="H171" i="24" s="1"/>
  <c r="CM169" i="24" l="1"/>
  <c r="CN169" i="24" s="1"/>
  <c r="AK164" i="24"/>
  <c r="AL164" i="24" s="1"/>
  <c r="DX167" i="24"/>
  <c r="DV168" i="24"/>
  <c r="DU168" i="24"/>
  <c r="L171" i="24"/>
  <c r="I171" i="24"/>
  <c r="J171" i="24" s="1"/>
  <c r="DF167" i="24"/>
  <c r="DG167" i="24" s="1"/>
  <c r="DH167" i="24" s="1"/>
  <c r="DD168" i="24"/>
  <c r="DC168" i="24"/>
  <c r="BE164" i="24"/>
  <c r="BF164" i="24" s="1"/>
  <c r="CL170" i="24" l="1"/>
  <c r="CK170" i="24"/>
  <c r="DY167" i="24"/>
  <c r="DZ167" i="24" s="1"/>
  <c r="AM164" i="24"/>
  <c r="AN164" i="24" s="1"/>
  <c r="DI167" i="24"/>
  <c r="DJ167" i="24" s="1"/>
  <c r="Q171" i="24"/>
  <c r="CO169" i="24"/>
  <c r="CP169" i="24" s="1"/>
  <c r="BG164" i="24" l="1"/>
  <c r="AR165" i="24" s="1"/>
  <c r="AO164" i="24"/>
  <c r="Z165" i="24" s="1"/>
  <c r="DK167" i="24"/>
  <c r="CV168" i="24" s="1"/>
  <c r="R171" i="24"/>
  <c r="P172" i="24"/>
  <c r="O172" i="24"/>
  <c r="EA167" i="24"/>
  <c r="EB167" i="24" s="1"/>
  <c r="EC167" i="24" s="1"/>
  <c r="DN168" i="24" s="1"/>
  <c r="CQ169" i="24"/>
  <c r="CR169" i="24" s="1"/>
  <c r="DR168" i="24" l="1"/>
  <c r="DO168" i="24"/>
  <c r="DP168" i="24" s="1"/>
  <c r="CS169" i="24"/>
  <c r="CD170" i="24" s="1"/>
  <c r="S171" i="24"/>
  <c r="T171" i="24" s="1"/>
  <c r="CZ168" i="24"/>
  <c r="CW168" i="24"/>
  <c r="CX168" i="24" s="1"/>
  <c r="AV165" i="24"/>
  <c r="AS165" i="24"/>
  <c r="AT165" i="24" s="1"/>
  <c r="AA165" i="24"/>
  <c r="AB165" i="24" s="1"/>
  <c r="AD165" i="24"/>
  <c r="DE168" i="24" l="1"/>
  <c r="DF168" i="24" s="1"/>
  <c r="CE170" i="24"/>
  <c r="CF170" i="24" s="1"/>
  <c r="CH170" i="24"/>
  <c r="AI165" i="24"/>
  <c r="U171" i="24"/>
  <c r="V171" i="24" s="1"/>
  <c r="BA165" i="24"/>
  <c r="DW168" i="24"/>
  <c r="CM170" i="24" l="1"/>
  <c r="CN170" i="24" s="1"/>
  <c r="CO170" i="24" s="1"/>
  <c r="CP170" i="24" s="1"/>
  <c r="DD169" i="24"/>
  <c r="DC169" i="24"/>
  <c r="W171" i="24"/>
  <c r="H172" i="24" s="1"/>
  <c r="DX168" i="24"/>
  <c r="DY168" i="24" s="1"/>
  <c r="DZ168" i="24" s="1"/>
  <c r="DU169" i="24"/>
  <c r="DV169" i="24"/>
  <c r="BB165" i="24"/>
  <c r="AY166" i="24"/>
  <c r="AZ166" i="24"/>
  <c r="AJ165" i="24"/>
  <c r="AG166" i="24"/>
  <c r="AH166" i="24"/>
  <c r="DG168" i="24"/>
  <c r="DH168" i="24" s="1"/>
  <c r="CL171" i="24" l="1"/>
  <c r="CK171" i="24"/>
  <c r="BC165" i="24"/>
  <c r="BD165" i="24" s="1"/>
  <c r="CQ170" i="24"/>
  <c r="CR170" i="24" s="1"/>
  <c r="EA168" i="24"/>
  <c r="EB168" i="24" s="1"/>
  <c r="AK165" i="24"/>
  <c r="AL165" i="24" s="1"/>
  <c r="I172" i="24"/>
  <c r="J172" i="24" s="1"/>
  <c r="L172" i="24"/>
  <c r="DI168" i="24"/>
  <c r="DJ168" i="24" s="1"/>
  <c r="BE165" i="24" l="1"/>
  <c r="BF165" i="24" s="1"/>
  <c r="EC168" i="24"/>
  <c r="DN169" i="24" s="1"/>
  <c r="DK168" i="24"/>
  <c r="CV169" i="24" s="1"/>
  <c r="AM165" i="24"/>
  <c r="AN165" i="24" s="1"/>
  <c r="CS170" i="24"/>
  <c r="CD171" i="24" s="1"/>
  <c r="Q172" i="24"/>
  <c r="BG165" i="24" l="1"/>
  <c r="AR166" i="24" s="1"/>
  <c r="AO165" i="24"/>
  <c r="Z166" i="24" s="1"/>
  <c r="R172" i="24"/>
  <c r="S172" i="24" s="1"/>
  <c r="T172" i="24" s="1"/>
  <c r="O173" i="24"/>
  <c r="P173" i="24"/>
  <c r="DO169" i="24"/>
  <c r="DP169" i="24" s="1"/>
  <c r="DR169" i="24"/>
  <c r="EI174" i="24"/>
  <c r="CE171" i="24"/>
  <c r="CF171" i="24" s="1"/>
  <c r="CH171" i="24"/>
  <c r="CZ169" i="24"/>
  <c r="EH174" i="24"/>
  <c r="CW169" i="24"/>
  <c r="CX169" i="24" s="1"/>
  <c r="DW169" i="24" l="1"/>
  <c r="DX169" i="24" s="1"/>
  <c r="CM171" i="24"/>
  <c r="CK172" i="24" s="1"/>
  <c r="U172" i="24"/>
  <c r="V172" i="24" s="1"/>
  <c r="DE169" i="24"/>
  <c r="AS166" i="24"/>
  <c r="AT166" i="24" s="1"/>
  <c r="AV166" i="24"/>
  <c r="AA166" i="24"/>
  <c r="AB166" i="24" s="1"/>
  <c r="AD166" i="24"/>
  <c r="BA166" i="24" l="1"/>
  <c r="AY167" i="24" s="1"/>
  <c r="DV170" i="24"/>
  <c r="DU170" i="24"/>
  <c r="CL172" i="24"/>
  <c r="CN171" i="24"/>
  <c r="CO171" i="24" s="1"/>
  <c r="CP171" i="24" s="1"/>
  <c r="AI166" i="24"/>
  <c r="AH167" i="24" s="1"/>
  <c r="W172" i="24"/>
  <c r="H173" i="24" s="1"/>
  <c r="DF169" i="24"/>
  <c r="DY169" i="24" s="1"/>
  <c r="DZ169" i="24" s="1"/>
  <c r="DC170" i="24"/>
  <c r="DD170" i="24"/>
  <c r="AZ167" i="24" l="1"/>
  <c r="BB166" i="24"/>
  <c r="AJ166" i="24"/>
  <c r="AG167" i="24"/>
  <c r="DG169" i="24"/>
  <c r="DH169" i="24" s="1"/>
  <c r="EA169" i="24"/>
  <c r="EB169" i="24" s="1"/>
  <c r="L173" i="24"/>
  <c r="I173" i="24"/>
  <c r="J173" i="24" s="1"/>
  <c r="CQ171" i="24"/>
  <c r="CR171" i="24" s="1"/>
  <c r="BC166" i="24" l="1"/>
  <c r="BD166" i="24" s="1"/>
  <c r="BE166" i="24" s="1"/>
  <c r="BF166" i="24" s="1"/>
  <c r="AK166" i="24"/>
  <c r="AL166" i="24" s="1"/>
  <c r="AM166" i="24" s="1"/>
  <c r="AN166" i="24" s="1"/>
  <c r="CS171" i="24"/>
  <c r="CD172" i="24" s="1"/>
  <c r="Q173" i="24"/>
  <c r="DI169" i="24"/>
  <c r="DJ169" i="24" s="1"/>
  <c r="BG166" i="24" l="1"/>
  <c r="AR167" i="24" s="1"/>
  <c r="AO166" i="24"/>
  <c r="Z167" i="24" s="1"/>
  <c r="EC169" i="24"/>
  <c r="DN170" i="24" s="1"/>
  <c r="DK169" i="24"/>
  <c r="CV170" i="24" s="1"/>
  <c r="R173" i="24"/>
  <c r="S173" i="24" s="1"/>
  <c r="T173" i="24" s="1"/>
  <c r="O174" i="24"/>
  <c r="P174" i="24"/>
  <c r="CH172" i="24"/>
  <c r="CE172" i="24"/>
  <c r="CF172" i="24" s="1"/>
  <c r="CM172" i="24" l="1"/>
  <c r="CN172" i="24" s="1"/>
  <c r="U173" i="24"/>
  <c r="V173" i="24" s="1"/>
  <c r="CZ170" i="24"/>
  <c r="CW170" i="24"/>
  <c r="CX170" i="24" s="1"/>
  <c r="DO170" i="24"/>
  <c r="DP170" i="24" s="1"/>
  <c r="DR170" i="24"/>
  <c r="AV167" i="24"/>
  <c r="AS167" i="24"/>
  <c r="AT167" i="24" s="1"/>
  <c r="AA167" i="24"/>
  <c r="AB167" i="24" s="1"/>
  <c r="AD167" i="24"/>
  <c r="DW170" i="24" l="1"/>
  <c r="DX170" i="24" s="1"/>
  <c r="CL173" i="24"/>
  <c r="CK173" i="24"/>
  <c r="DE170" i="24"/>
  <c r="DF170" i="24" s="1"/>
  <c r="AI167" i="24"/>
  <c r="AG168" i="24" s="1"/>
  <c r="W173" i="24"/>
  <c r="H174" i="24" s="1"/>
  <c r="CO172" i="24"/>
  <c r="CP172" i="24" s="1"/>
  <c r="BA167" i="24"/>
  <c r="DV171" i="24" l="1"/>
  <c r="DU171" i="24"/>
  <c r="DY170" i="24"/>
  <c r="DZ170" i="24" s="1"/>
  <c r="EA170" i="24" s="1"/>
  <c r="EB170" i="24" s="1"/>
  <c r="AH168" i="24"/>
  <c r="AJ167" i="24"/>
  <c r="AK167" i="24" s="1"/>
  <c r="AL167" i="24" s="1"/>
  <c r="DD171" i="24"/>
  <c r="DC171" i="24"/>
  <c r="DG170" i="24"/>
  <c r="DH170" i="24" s="1"/>
  <c r="CQ172" i="24"/>
  <c r="CR172" i="24" s="1"/>
  <c r="BB167" i="24"/>
  <c r="AY168" i="24"/>
  <c r="AZ168" i="24"/>
  <c r="I174" i="24"/>
  <c r="J174" i="24" s="1"/>
  <c r="L174" i="24"/>
  <c r="BK174" i="24"/>
  <c r="Q174" i="24" l="1"/>
  <c r="O175" i="24" s="1"/>
  <c r="BC167" i="24"/>
  <c r="BD167" i="24" s="1"/>
  <c r="BE167" i="24" s="1"/>
  <c r="BF167" i="24" s="1"/>
  <c r="CS172" i="24"/>
  <c r="CD173" i="24" s="1"/>
  <c r="AM167" i="24"/>
  <c r="AN167" i="24" s="1"/>
  <c r="DI170" i="24"/>
  <c r="DJ170" i="24" s="1"/>
  <c r="P175" i="24" l="1"/>
  <c r="R174" i="24"/>
  <c r="S174" i="24" s="1"/>
  <c r="T174" i="24" s="1"/>
  <c r="EC170" i="24"/>
  <c r="DN171" i="24" s="1"/>
  <c r="DK170" i="24"/>
  <c r="CV171" i="24" s="1"/>
  <c r="BG167" i="24"/>
  <c r="AR168" i="24" s="1"/>
  <c r="AO167" i="24"/>
  <c r="Z168" i="24" s="1"/>
  <c r="CE173" i="24"/>
  <c r="CF173" i="24" s="1"/>
  <c r="CH173" i="24"/>
  <c r="CM173" i="24" l="1"/>
  <c r="CK174" i="24" s="1"/>
  <c r="DO171" i="24"/>
  <c r="DP171" i="24" s="1"/>
  <c r="DR171" i="24"/>
  <c r="AD168" i="24"/>
  <c r="AA168" i="24"/>
  <c r="AB168" i="24" s="1"/>
  <c r="U174" i="24"/>
  <c r="V174" i="24" s="1"/>
  <c r="AV168" i="24"/>
  <c r="AS168" i="24"/>
  <c r="AT168" i="24" s="1"/>
  <c r="CW171" i="24"/>
  <c r="CX171" i="24" s="1"/>
  <c r="CZ171" i="24"/>
  <c r="CL174" i="24" l="1"/>
  <c r="CN173" i="24"/>
  <c r="CO173" i="24" s="1"/>
  <c r="CP173" i="24" s="1"/>
  <c r="CQ173" i="24" s="1"/>
  <c r="BA168" i="24"/>
  <c r="AZ169" i="24" s="1"/>
  <c r="DW171" i="24"/>
  <c r="DX171" i="24" s="1"/>
  <c r="W174" i="24"/>
  <c r="H175" i="24" s="1"/>
  <c r="AI168" i="24"/>
  <c r="DE171" i="24"/>
  <c r="AY169" i="24" l="1"/>
  <c r="BB168" i="24"/>
  <c r="CR173" i="24"/>
  <c r="CS173" i="24" s="1"/>
  <c r="CD174" i="24" s="1"/>
  <c r="DU172" i="24"/>
  <c r="DV172" i="24"/>
  <c r="DF171" i="24"/>
  <c r="DY171" i="24" s="1"/>
  <c r="DZ171" i="24" s="1"/>
  <c r="DC172" i="24"/>
  <c r="DD172" i="24"/>
  <c r="AJ168" i="24"/>
  <c r="AH169" i="24"/>
  <c r="AG169" i="24"/>
  <c r="L175" i="24"/>
  <c r="I175" i="24"/>
  <c r="J175" i="24" s="1"/>
  <c r="BC168" i="24" l="1"/>
  <c r="BD168" i="24" s="1"/>
  <c r="BE168" i="24" s="1"/>
  <c r="BF168" i="24" s="1"/>
  <c r="Q175" i="24"/>
  <c r="CH174" i="24"/>
  <c r="CE174" i="24"/>
  <c r="CF174" i="24" s="1"/>
  <c r="EA171" i="24"/>
  <c r="EB171" i="24" s="1"/>
  <c r="AK168" i="24"/>
  <c r="AL168" i="24" s="1"/>
  <c r="DG171" i="24"/>
  <c r="DH171" i="24" s="1"/>
  <c r="DI171" i="24" l="1"/>
  <c r="DJ171" i="24" s="1"/>
  <c r="AM168" i="24"/>
  <c r="AN168" i="24" s="1"/>
  <c r="CM174" i="24"/>
  <c r="R175" i="24"/>
  <c r="S175" i="24" s="1"/>
  <c r="T175" i="24" s="1"/>
  <c r="O176" i="24"/>
  <c r="P176" i="24"/>
  <c r="U175" i="24" l="1"/>
  <c r="V175" i="24" s="1"/>
  <c r="BG168" i="24"/>
  <c r="AR169" i="24" s="1"/>
  <c r="AO168" i="24"/>
  <c r="Z169" i="24" s="1"/>
  <c r="EC171" i="24"/>
  <c r="DN172" i="24" s="1"/>
  <c r="DK171" i="24"/>
  <c r="CV172" i="24" s="1"/>
  <c r="CN174" i="24"/>
  <c r="CO174" i="24" s="1"/>
  <c r="CP174" i="24" s="1"/>
  <c r="CL175" i="24"/>
  <c r="CK175" i="24"/>
  <c r="W175" i="24" l="1"/>
  <c r="H176" i="24" s="1"/>
  <c r="CQ174" i="24"/>
  <c r="CR174" i="24" s="1"/>
  <c r="CZ172" i="24"/>
  <c r="CW172" i="24"/>
  <c r="CX172" i="24" s="1"/>
  <c r="DR172" i="24"/>
  <c r="DO172" i="24"/>
  <c r="DP172" i="24" s="1"/>
  <c r="AA169" i="24"/>
  <c r="AB169" i="24" s="1"/>
  <c r="AD169" i="24"/>
  <c r="AV169" i="24"/>
  <c r="AS169" i="24"/>
  <c r="AT169" i="24" s="1"/>
  <c r="AI169" i="24" l="1"/>
  <c r="AJ169" i="24" s="1"/>
  <c r="AK169" i="24" s="1"/>
  <c r="AL169" i="24" s="1"/>
  <c r="DW172" i="24"/>
  <c r="DU173" i="24" s="1"/>
  <c r="CS174" i="24"/>
  <c r="CD175" i="24" s="1"/>
  <c r="DE172" i="24"/>
  <c r="BA169" i="24"/>
  <c r="I176" i="24"/>
  <c r="J176" i="24" s="1"/>
  <c r="L176" i="24"/>
  <c r="AG170" i="24" l="1"/>
  <c r="AH170" i="24"/>
  <c r="DV173" i="24"/>
  <c r="DX172" i="24"/>
  <c r="Q176" i="24"/>
  <c r="AM169" i="24"/>
  <c r="AN169" i="24" s="1"/>
  <c r="BB169" i="24"/>
  <c r="BC169" i="24" s="1"/>
  <c r="BD169" i="24" s="1"/>
  <c r="AY170" i="24"/>
  <c r="AZ170" i="24"/>
  <c r="DF172" i="24"/>
  <c r="DC173" i="24"/>
  <c r="DD173" i="24"/>
  <c r="CH175" i="24"/>
  <c r="CE175" i="24"/>
  <c r="CF175" i="24" s="1"/>
  <c r="DY172" i="24" l="1"/>
  <c r="DZ172" i="24" s="1"/>
  <c r="EA172" i="24" s="1"/>
  <c r="EB172" i="24" s="1"/>
  <c r="AO169" i="24"/>
  <c r="Z170" i="24" s="1"/>
  <c r="BE169" i="24"/>
  <c r="BF169" i="24" s="1"/>
  <c r="BG169" i="24" s="1"/>
  <c r="AR170" i="24" s="1"/>
  <c r="DG172" i="24"/>
  <c r="DH172" i="24" s="1"/>
  <c r="R176" i="24"/>
  <c r="S176" i="24" s="1"/>
  <c r="T176" i="24" s="1"/>
  <c r="P177" i="24"/>
  <c r="O177" i="24"/>
  <c r="CM175" i="24"/>
  <c r="AS170" i="24" l="1"/>
  <c r="AT170" i="24" s="1"/>
  <c r="AV170" i="24"/>
  <c r="U176" i="24"/>
  <c r="V176" i="24" s="1"/>
  <c r="DI172" i="24"/>
  <c r="DJ172" i="24" s="1"/>
  <c r="CN175" i="24"/>
  <c r="CL176" i="24"/>
  <c r="CK176" i="24"/>
  <c r="AD170" i="24"/>
  <c r="AA170" i="24"/>
  <c r="AB170" i="24" s="1"/>
  <c r="EC172" i="24" l="1"/>
  <c r="DN173" i="24" s="1"/>
  <c r="DK172" i="24"/>
  <c r="CV173" i="24" s="1"/>
  <c r="W176" i="24"/>
  <c r="H177" i="24" s="1"/>
  <c r="BA170" i="24"/>
  <c r="CO175" i="24"/>
  <c r="CP175" i="24" s="1"/>
  <c r="AI170" i="24"/>
  <c r="DR173" i="24" l="1"/>
  <c r="DO173" i="24"/>
  <c r="DP173" i="24" s="1"/>
  <c r="BB170" i="24"/>
  <c r="AY171" i="24"/>
  <c r="AZ171" i="24"/>
  <c r="CQ175" i="24"/>
  <c r="CR175" i="24" s="1"/>
  <c r="I177" i="24"/>
  <c r="J177" i="24" s="1"/>
  <c r="L177" i="24"/>
  <c r="AJ170" i="24"/>
  <c r="AG171" i="24"/>
  <c r="AH171" i="24"/>
  <c r="CW173" i="24"/>
  <c r="CX173" i="24" s="1"/>
  <c r="CZ173" i="24"/>
  <c r="Q177" i="24" l="1"/>
  <c r="O178" i="24" s="1"/>
  <c r="DW173" i="24"/>
  <c r="DU174" i="24" s="1"/>
  <c r="BC170" i="24"/>
  <c r="BD170" i="24" s="1"/>
  <c r="BE170" i="24" s="1"/>
  <c r="CS175" i="24"/>
  <c r="CD176" i="24" s="1"/>
  <c r="AK170" i="24"/>
  <c r="AL170" i="24" s="1"/>
  <c r="DE173" i="24"/>
  <c r="P178" i="24" l="1"/>
  <c r="R177" i="24"/>
  <c r="S177" i="24" s="1"/>
  <c r="T177" i="24" s="1"/>
  <c r="U177" i="24" s="1"/>
  <c r="V177" i="24" s="1"/>
  <c r="DV174" i="24"/>
  <c r="DX173" i="24"/>
  <c r="BF170" i="24"/>
  <c r="CH176" i="24"/>
  <c r="CE176" i="24"/>
  <c r="CF176" i="24" s="1"/>
  <c r="AM170" i="24"/>
  <c r="AN170" i="24" s="1"/>
  <c r="DF173" i="24"/>
  <c r="DD174" i="24"/>
  <c r="DC174" i="24"/>
  <c r="DY173" i="24" l="1"/>
  <c r="DZ173" i="24" s="1"/>
  <c r="EA173" i="24" s="1"/>
  <c r="EB173" i="24" s="1"/>
  <c r="BG170" i="24"/>
  <c r="AR171" i="24" s="1"/>
  <c r="AO170" i="24"/>
  <c r="Z171" i="24" s="1"/>
  <c r="DG173" i="24"/>
  <c r="DH173" i="24" s="1"/>
  <c r="CM176" i="24"/>
  <c r="W177" i="24"/>
  <c r="H178" i="24" s="1"/>
  <c r="DI173" i="24" l="1"/>
  <c r="DJ173" i="24" s="1"/>
  <c r="L178" i="24"/>
  <c r="I178" i="24"/>
  <c r="J178" i="24" s="1"/>
  <c r="AA171" i="24"/>
  <c r="AB171" i="24" s="1"/>
  <c r="AD171" i="24"/>
  <c r="CN176" i="24"/>
  <c r="CL177" i="24"/>
  <c r="CK177" i="24"/>
  <c r="AV171" i="24"/>
  <c r="AS171" i="24"/>
  <c r="AT171" i="24" s="1"/>
  <c r="AI171" i="24" l="1"/>
  <c r="AJ171" i="24" s="1"/>
  <c r="BA171" i="24"/>
  <c r="BB171" i="24" s="1"/>
  <c r="EC173" i="24"/>
  <c r="DN174" i="24" s="1"/>
  <c r="DK173" i="24"/>
  <c r="CV174" i="24" s="1"/>
  <c r="CO176" i="24"/>
  <c r="CP176" i="24" s="1"/>
  <c r="Q178" i="24"/>
  <c r="AH172" i="24" l="1"/>
  <c r="AG172" i="24"/>
  <c r="BC171" i="24"/>
  <c r="BD171" i="24" s="1"/>
  <c r="BE171" i="24" s="1"/>
  <c r="BF171" i="24" s="1"/>
  <c r="AY172" i="24"/>
  <c r="AZ172" i="24"/>
  <c r="AK171" i="24"/>
  <c r="AL171" i="24" s="1"/>
  <c r="AM171" i="24" s="1"/>
  <c r="AN171" i="24" s="1"/>
  <c r="CQ176" i="24"/>
  <c r="CR176" i="24" s="1"/>
  <c r="DR174" i="24"/>
  <c r="DO174" i="24"/>
  <c r="DP174" i="24" s="1"/>
  <c r="R178" i="24"/>
  <c r="P179" i="24"/>
  <c r="O179" i="24"/>
  <c r="CZ174" i="24"/>
  <c r="CW174" i="24"/>
  <c r="CX174" i="24" s="1"/>
  <c r="DW174" i="24" l="1"/>
  <c r="DX174" i="24" s="1"/>
  <c r="BG171" i="24"/>
  <c r="AR172" i="24" s="1"/>
  <c r="AO171" i="24"/>
  <c r="Z172" i="24" s="1"/>
  <c r="DE174" i="24"/>
  <c r="CS176" i="24"/>
  <c r="CD177" i="24" s="1"/>
  <c r="S178" i="24"/>
  <c r="T178" i="24" s="1"/>
  <c r="DV175" i="24" l="1"/>
  <c r="DU175" i="24"/>
  <c r="CE177" i="24"/>
  <c r="CF177" i="24" s="1"/>
  <c r="CH177" i="24"/>
  <c r="U178" i="24"/>
  <c r="V178" i="24" s="1"/>
  <c r="DF174" i="24"/>
  <c r="DY174" i="24" s="1"/>
  <c r="DZ174" i="24" s="1"/>
  <c r="DD175" i="24"/>
  <c r="DC175" i="24"/>
  <c r="AV172" i="24"/>
  <c r="AS172" i="24"/>
  <c r="AT172" i="24" s="1"/>
  <c r="AD172" i="24"/>
  <c r="AA172" i="24"/>
  <c r="AB172" i="24" s="1"/>
  <c r="DG174" i="24" l="1"/>
  <c r="DH174" i="24" s="1"/>
  <c r="DI174" i="24" s="1"/>
  <c r="DJ174" i="24" s="1"/>
  <c r="CM177" i="24"/>
  <c r="CN177" i="24" s="1"/>
  <c r="CO177" i="24" s="1"/>
  <c r="CP177" i="24" s="1"/>
  <c r="BA172" i="24"/>
  <c r="W178" i="24"/>
  <c r="H179" i="24" s="1"/>
  <c r="AI172" i="24"/>
  <c r="EA174" i="24"/>
  <c r="EB174" i="24" s="1"/>
  <c r="CK178" i="24" l="1"/>
  <c r="CL178" i="24"/>
  <c r="EC174" i="24"/>
  <c r="DN175" i="24" s="1"/>
  <c r="DK174" i="24"/>
  <c r="CV175" i="24" s="1"/>
  <c r="CQ177" i="24"/>
  <c r="CR177" i="24" s="1"/>
  <c r="BB172" i="24"/>
  <c r="AY173" i="24"/>
  <c r="AZ173" i="24"/>
  <c r="AJ172" i="24"/>
  <c r="AG173" i="24"/>
  <c r="AH173" i="24"/>
  <c r="L179" i="24"/>
  <c r="I179" i="24"/>
  <c r="J179" i="24" s="1"/>
  <c r="BC172" i="24" l="1"/>
  <c r="BD172" i="24" s="1"/>
  <c r="BE172" i="24" s="1"/>
  <c r="BF172" i="24" s="1"/>
  <c r="CS177" i="24"/>
  <c r="CD178" i="24" s="1"/>
  <c r="Q179" i="24"/>
  <c r="DR175" i="24"/>
  <c r="DO175" i="24"/>
  <c r="DP175" i="24" s="1"/>
  <c r="AK172" i="24"/>
  <c r="AL172" i="24" s="1"/>
  <c r="CZ175" i="24"/>
  <c r="CW175" i="24"/>
  <c r="CX175" i="24" s="1"/>
  <c r="DW175" i="24" l="1"/>
  <c r="DX175" i="24" s="1"/>
  <c r="AM172" i="24"/>
  <c r="AN172" i="24" s="1"/>
  <c r="CE178" i="24"/>
  <c r="CF178" i="24" s="1"/>
  <c r="CH178" i="24"/>
  <c r="DE175" i="24"/>
  <c r="R179" i="24"/>
  <c r="S179" i="24" s="1"/>
  <c r="T179" i="24" s="1"/>
  <c r="P180" i="24"/>
  <c r="O180" i="24"/>
  <c r="DU176" i="24" l="1"/>
  <c r="DV176" i="24"/>
  <c r="U179" i="24"/>
  <c r="V179" i="24" s="1"/>
  <c r="CM178" i="24"/>
  <c r="BG172" i="24"/>
  <c r="AR173" i="24" s="1"/>
  <c r="AO172" i="24"/>
  <c r="Z173" i="24" s="1"/>
  <c r="DF175" i="24"/>
  <c r="DY175" i="24" s="1"/>
  <c r="DZ175" i="24" s="1"/>
  <c r="DC176" i="24"/>
  <c r="DD176" i="24"/>
  <c r="W179" i="24" l="1"/>
  <c r="H180" i="24" s="1"/>
  <c r="DG175" i="24"/>
  <c r="DH175" i="24" s="1"/>
  <c r="EA175" i="24"/>
  <c r="EB175" i="24" s="1"/>
  <c r="CN178" i="24"/>
  <c r="CL179" i="24"/>
  <c r="CK179" i="24"/>
  <c r="AD173" i="24"/>
  <c r="AA173" i="24"/>
  <c r="AB173" i="24" s="1"/>
  <c r="AV173" i="24"/>
  <c r="AS173" i="24"/>
  <c r="AT173" i="24" s="1"/>
  <c r="AI173" i="24" l="1"/>
  <c r="DI175" i="24"/>
  <c r="DJ175" i="24" s="1"/>
  <c r="BA173" i="24"/>
  <c r="CO178" i="24"/>
  <c r="CP178" i="24" s="1"/>
  <c r="L180" i="24"/>
  <c r="I180" i="24"/>
  <c r="J180" i="24" s="1"/>
  <c r="BB173" i="24" l="1"/>
  <c r="AZ174" i="24"/>
  <c r="AY174" i="24"/>
  <c r="EC175" i="24"/>
  <c r="DN176" i="24" s="1"/>
  <c r="DK175" i="24"/>
  <c r="CV176" i="24" s="1"/>
  <c r="Q180" i="24"/>
  <c r="AJ173" i="24"/>
  <c r="AG174" i="24"/>
  <c r="AH174" i="24"/>
  <c r="CQ178" i="24"/>
  <c r="CR178" i="24" s="1"/>
  <c r="CS178" i="24" l="1"/>
  <c r="CD179" i="24" s="1"/>
  <c r="BC173" i="24"/>
  <c r="BD173" i="24" s="1"/>
  <c r="CW176" i="24"/>
  <c r="CX176" i="24" s="1"/>
  <c r="CZ176" i="24"/>
  <c r="R180" i="24"/>
  <c r="S180" i="24" s="1"/>
  <c r="T180" i="24" s="1"/>
  <c r="O181" i="24"/>
  <c r="P181" i="24"/>
  <c r="DO176" i="24"/>
  <c r="DP176" i="24" s="1"/>
  <c r="DR176" i="24"/>
  <c r="AK173" i="24"/>
  <c r="AL173" i="24" s="1"/>
  <c r="DE176" i="24" l="1"/>
  <c r="DC177" i="24" s="1"/>
  <c r="U180" i="24"/>
  <c r="V180" i="24" s="1"/>
  <c r="DW176" i="24"/>
  <c r="AM173" i="24"/>
  <c r="AN173" i="24" s="1"/>
  <c r="CH179" i="24"/>
  <c r="CE179" i="24"/>
  <c r="CF179" i="24" s="1"/>
  <c r="BE173" i="24"/>
  <c r="BF173" i="24" s="1"/>
  <c r="DF176" i="24" l="1"/>
  <c r="DG176" i="24" s="1"/>
  <c r="DH176" i="24" s="1"/>
  <c r="DI176" i="24" s="1"/>
  <c r="DJ176" i="24" s="1"/>
  <c r="DD177" i="24"/>
  <c r="W180" i="24"/>
  <c r="H181" i="24" s="1"/>
  <c r="BG173" i="24"/>
  <c r="AR174" i="24" s="1"/>
  <c r="AO173" i="24"/>
  <c r="Z174" i="24" s="1"/>
  <c r="DX176" i="24"/>
  <c r="DV177" i="24"/>
  <c r="DU177" i="24"/>
  <c r="CM179" i="24"/>
  <c r="DY176" i="24" l="1"/>
  <c r="DZ176" i="24" s="1"/>
  <c r="EA176" i="24" s="1"/>
  <c r="EB176" i="24" s="1"/>
  <c r="EC176" i="24" s="1"/>
  <c r="DN177" i="24" s="1"/>
  <c r="DK176" i="24"/>
  <c r="CV177" i="24" s="1"/>
  <c r="CN179" i="24"/>
  <c r="CO179" i="24" s="1"/>
  <c r="CP179" i="24" s="1"/>
  <c r="CL180" i="24"/>
  <c r="CK180" i="24"/>
  <c r="AV174" i="24"/>
  <c r="AS174" i="24"/>
  <c r="AT174" i="24" s="1"/>
  <c r="BM174" i="24"/>
  <c r="L181" i="24"/>
  <c r="I181" i="24"/>
  <c r="J181" i="24" s="1"/>
  <c r="AA174" i="24"/>
  <c r="AB174" i="24" s="1"/>
  <c r="AD174" i="24"/>
  <c r="BL174" i="24"/>
  <c r="AI174" i="24" l="1"/>
  <c r="AH175" i="24" s="1"/>
  <c r="CQ179" i="24"/>
  <c r="CR179" i="24" s="1"/>
  <c r="DO177" i="24"/>
  <c r="DP177" i="24" s="1"/>
  <c r="DR177" i="24"/>
  <c r="CZ177" i="24"/>
  <c r="CW177" i="24"/>
  <c r="CX177" i="24" s="1"/>
  <c r="Q181" i="24"/>
  <c r="BA174" i="24"/>
  <c r="DE177" i="24" l="1"/>
  <c r="DF177" i="24" s="1"/>
  <c r="DG177" i="24" s="1"/>
  <c r="DH177" i="24" s="1"/>
  <c r="AJ174" i="24"/>
  <c r="AK174" i="24" s="1"/>
  <c r="AL174" i="24" s="1"/>
  <c r="AG175" i="24"/>
  <c r="BB174" i="24"/>
  <c r="AY175" i="24"/>
  <c r="AZ175" i="24"/>
  <c r="DW177" i="24"/>
  <c r="CS179" i="24"/>
  <c r="CD180" i="24" s="1"/>
  <c r="R181" i="24"/>
  <c r="S181" i="24" s="1"/>
  <c r="T181" i="24" s="1"/>
  <c r="O182" i="24"/>
  <c r="P182" i="24"/>
  <c r="BC174" i="24" l="1"/>
  <c r="BD174" i="24" s="1"/>
  <c r="BE174" i="24" s="1"/>
  <c r="BF174" i="24" s="1"/>
  <c r="DC178" i="24"/>
  <c r="DD178" i="24"/>
  <c r="DI177" i="24"/>
  <c r="DJ177" i="24" s="1"/>
  <c r="U181" i="24"/>
  <c r="V181" i="24" s="1"/>
  <c r="CH180" i="24"/>
  <c r="CE180" i="24"/>
  <c r="CF180" i="24" s="1"/>
  <c r="DX177" i="24"/>
  <c r="DY177" i="24" s="1"/>
  <c r="DZ177" i="24" s="1"/>
  <c r="DU178" i="24"/>
  <c r="DV178" i="24"/>
  <c r="AM174" i="24"/>
  <c r="AN174" i="24" s="1"/>
  <c r="DK177" i="24" l="1"/>
  <c r="CV178" i="24" s="1"/>
  <c r="BG174" i="24"/>
  <c r="AR175" i="24" s="1"/>
  <c r="AO174" i="24"/>
  <c r="Z175" i="24" s="1"/>
  <c r="W181" i="24"/>
  <c r="H182" i="24" s="1"/>
  <c r="EA177" i="24"/>
  <c r="EB177" i="24" s="1"/>
  <c r="EC177" i="24" s="1"/>
  <c r="DN178" i="24" s="1"/>
  <c r="CM180" i="24"/>
  <c r="DR178" i="24" l="1"/>
  <c r="DO178" i="24"/>
  <c r="DP178" i="24" s="1"/>
  <c r="I182" i="24"/>
  <c r="J182" i="24" s="1"/>
  <c r="L182" i="24"/>
  <c r="CN180" i="24"/>
  <c r="CK181" i="24"/>
  <c r="CL181" i="24"/>
  <c r="AA175" i="24"/>
  <c r="AB175" i="24" s="1"/>
  <c r="AD175" i="24"/>
  <c r="AS175" i="24"/>
  <c r="AT175" i="24" s="1"/>
  <c r="AV175" i="24"/>
  <c r="CW178" i="24"/>
  <c r="CX178" i="24" s="1"/>
  <c r="CZ178" i="24"/>
  <c r="AI175" i="24" l="1"/>
  <c r="AJ175" i="24" s="1"/>
  <c r="DW178" i="24"/>
  <c r="DX178" i="24" s="1"/>
  <c r="BA175" i="24"/>
  <c r="BB175" i="24" s="1"/>
  <c r="Q182" i="24"/>
  <c r="P183" i="24" s="1"/>
  <c r="DE178" i="24"/>
  <c r="CO180" i="24"/>
  <c r="CP180" i="24" s="1"/>
  <c r="AH176" i="24" l="1"/>
  <c r="AG176" i="24"/>
  <c r="O183" i="24"/>
  <c r="DV179" i="24"/>
  <c r="DU179" i="24"/>
  <c r="R182" i="24"/>
  <c r="S182" i="24" s="1"/>
  <c r="T182" i="24" s="1"/>
  <c r="AZ176" i="24"/>
  <c r="AY176" i="24"/>
  <c r="CQ180" i="24"/>
  <c r="CR180" i="24" s="1"/>
  <c r="BC175" i="24"/>
  <c r="BD175" i="24" s="1"/>
  <c r="DF178" i="24"/>
  <c r="DY178" i="24" s="1"/>
  <c r="DZ178" i="24" s="1"/>
  <c r="DD179" i="24"/>
  <c r="DC179" i="24"/>
  <c r="AK175" i="24"/>
  <c r="AL175" i="24" s="1"/>
  <c r="CS180" i="24" l="1"/>
  <c r="CD181" i="24" s="1"/>
  <c r="U182" i="24"/>
  <c r="V182" i="24" s="1"/>
  <c r="EA178" i="24"/>
  <c r="EB178" i="24" s="1"/>
  <c r="AM175" i="24"/>
  <c r="AN175" i="24" s="1"/>
  <c r="DG178" i="24"/>
  <c r="DH178" i="24" s="1"/>
  <c r="BE175" i="24"/>
  <c r="BF175" i="24" s="1"/>
  <c r="BG175" i="24" l="1"/>
  <c r="AR176" i="24" s="1"/>
  <c r="AO175" i="24"/>
  <c r="Z176" i="24" s="1"/>
  <c r="EG186" i="24"/>
  <c r="EM24" i="24" s="1"/>
  <c r="CH181" i="24"/>
  <c r="CE181" i="24"/>
  <c r="CF181" i="24" s="1"/>
  <c r="DI178" i="24"/>
  <c r="DJ178" i="24" s="1"/>
  <c r="W182" i="24"/>
  <c r="H183" i="24" s="1"/>
  <c r="CM181" i="24" l="1"/>
  <c r="EC178" i="24"/>
  <c r="DN179" i="24" s="1"/>
  <c r="DK178" i="24"/>
  <c r="CV179" i="24" s="1"/>
  <c r="AS176" i="24"/>
  <c r="AT176" i="24" s="1"/>
  <c r="AV176" i="24"/>
  <c r="L183" i="24"/>
  <c r="I183" i="24"/>
  <c r="J183" i="24" s="1"/>
  <c r="AD176" i="24"/>
  <c r="AA176" i="24"/>
  <c r="AB176" i="24" s="1"/>
  <c r="BA176" i="24" l="1"/>
  <c r="BB176" i="24" s="1"/>
  <c r="CN181" i="24"/>
  <c r="CK182" i="24"/>
  <c r="CL182" i="24"/>
  <c r="AI176" i="24"/>
  <c r="CZ179" i="24"/>
  <c r="CW179" i="24"/>
  <c r="CX179" i="24" s="1"/>
  <c r="Q183" i="24"/>
  <c r="DO179" i="24"/>
  <c r="DP179" i="24" s="1"/>
  <c r="DR179" i="24"/>
  <c r="AY177" i="24" l="1"/>
  <c r="AZ177" i="24"/>
  <c r="DW179" i="24"/>
  <c r="DX179" i="24" s="1"/>
  <c r="DE179" i="24"/>
  <c r="DC180" i="24" s="1"/>
  <c r="R183" i="24"/>
  <c r="O184" i="24"/>
  <c r="P184" i="24"/>
  <c r="CO181" i="24"/>
  <c r="CP181" i="24" s="1"/>
  <c r="AJ176" i="24"/>
  <c r="BC176" i="24" s="1"/>
  <c r="BD176" i="24" s="1"/>
  <c r="AG177" i="24"/>
  <c r="AH177" i="24"/>
  <c r="DU180" i="24" l="1"/>
  <c r="DV180" i="24"/>
  <c r="DF179" i="24"/>
  <c r="DG179" i="24" s="1"/>
  <c r="DH179" i="24" s="1"/>
  <c r="AK176" i="24"/>
  <c r="AL176" i="24" s="1"/>
  <c r="AM176" i="24" s="1"/>
  <c r="DD180" i="24"/>
  <c r="BE176" i="24"/>
  <c r="BF176" i="24" s="1"/>
  <c r="S183" i="24"/>
  <c r="T183" i="24" s="1"/>
  <c r="CQ181" i="24"/>
  <c r="CR181" i="24" s="1"/>
  <c r="AN176" i="24" l="1"/>
  <c r="BG176" i="24" s="1"/>
  <c r="AR177" i="24" s="1"/>
  <c r="DI179" i="24"/>
  <c r="DJ179" i="24" s="1"/>
  <c r="DK179" i="24" s="1"/>
  <c r="CV180" i="24" s="1"/>
  <c r="DY179" i="24"/>
  <c r="DZ179" i="24" s="1"/>
  <c r="EA179" i="24" s="1"/>
  <c r="EB179" i="24" s="1"/>
  <c r="U183" i="24"/>
  <c r="V183" i="24" s="1"/>
  <c r="CS181" i="24"/>
  <c r="CD182" i="24" s="1"/>
  <c r="AO176" i="24" l="1"/>
  <c r="Z177" i="24" s="1"/>
  <c r="AD177" i="24" s="1"/>
  <c r="EC179" i="24"/>
  <c r="DN180" i="24" s="1"/>
  <c r="DR180" i="24" s="1"/>
  <c r="W183" i="24"/>
  <c r="H184" i="24" s="1"/>
  <c r="CH182" i="24"/>
  <c r="CE182" i="24"/>
  <c r="CF182" i="24" s="1"/>
  <c r="AV177" i="24"/>
  <c r="AS177" i="24"/>
  <c r="AT177" i="24" s="1"/>
  <c r="CZ180" i="24"/>
  <c r="CW180" i="24"/>
  <c r="CX180" i="24" s="1"/>
  <c r="AA177" i="24" l="1"/>
  <c r="AB177" i="24" s="1"/>
  <c r="AI177" i="24" s="1"/>
  <c r="DO180" i="24"/>
  <c r="DP180" i="24" s="1"/>
  <c r="DW180" i="24" s="1"/>
  <c r="BA177" i="24"/>
  <c r="DE180" i="24"/>
  <c r="CM182" i="24"/>
  <c r="I184" i="24"/>
  <c r="J184" i="24" s="1"/>
  <c r="L184" i="24"/>
  <c r="AJ177" i="24" l="1"/>
  <c r="AG178" i="24"/>
  <c r="AH178" i="24"/>
  <c r="CN182" i="24"/>
  <c r="CO182" i="24" s="1"/>
  <c r="CP182" i="24" s="1"/>
  <c r="CL183" i="24"/>
  <c r="CK183" i="24"/>
  <c r="Q184" i="24"/>
  <c r="DF180" i="24"/>
  <c r="DG180" i="24" s="1"/>
  <c r="DH180" i="24" s="1"/>
  <c r="DC181" i="24"/>
  <c r="DD181" i="24"/>
  <c r="DX180" i="24"/>
  <c r="DV181" i="24"/>
  <c r="DU181" i="24"/>
  <c r="BB177" i="24"/>
  <c r="AY178" i="24"/>
  <c r="AZ178" i="24"/>
  <c r="DI180" i="24" l="1"/>
  <c r="DJ180" i="24" s="1"/>
  <c r="R184" i="24"/>
  <c r="S184" i="24" s="1"/>
  <c r="T184" i="24" s="1"/>
  <c r="P185" i="24"/>
  <c r="O185" i="24"/>
  <c r="CQ182" i="24"/>
  <c r="CR182" i="24" s="1"/>
  <c r="BC177" i="24"/>
  <c r="BD177" i="24" s="1"/>
  <c r="DY180" i="24"/>
  <c r="DZ180" i="24" s="1"/>
  <c r="AK177" i="24"/>
  <c r="AL177" i="24" s="1"/>
  <c r="DK180" i="24" l="1"/>
  <c r="CV181" i="24" s="1"/>
  <c r="CS182" i="24"/>
  <c r="CD183" i="24" s="1"/>
  <c r="EA180" i="24"/>
  <c r="EB180" i="24" s="1"/>
  <c r="EC180" i="24" s="1"/>
  <c r="DN181" i="24" s="1"/>
  <c r="AM177" i="24"/>
  <c r="AN177" i="24" s="1"/>
  <c r="BE177" i="24"/>
  <c r="BF177" i="24" s="1"/>
  <c r="U184" i="24"/>
  <c r="V184" i="24" s="1"/>
  <c r="W184" i="24" l="1"/>
  <c r="H185" i="24" s="1"/>
  <c r="EI186" i="24"/>
  <c r="EM26" i="24" s="1"/>
  <c r="DR181" i="24"/>
  <c r="DO181" i="24"/>
  <c r="DP181" i="24" s="1"/>
  <c r="CH183" i="24"/>
  <c r="CE183" i="24"/>
  <c r="CF183" i="24" s="1"/>
  <c r="BG177" i="24"/>
  <c r="AR178" i="24" s="1"/>
  <c r="AO177" i="24"/>
  <c r="Z178" i="24" s="1"/>
  <c r="CZ181" i="24"/>
  <c r="EH186" i="24"/>
  <c r="EM25" i="24" s="1"/>
  <c r="CW181" i="24"/>
  <c r="CX181" i="24" s="1"/>
  <c r="CM183" i="24" l="1"/>
  <c r="CN183" i="24" s="1"/>
  <c r="DE181" i="24"/>
  <c r="DW181" i="24"/>
  <c r="AD178" i="24"/>
  <c r="AA178" i="24"/>
  <c r="AB178" i="24" s="1"/>
  <c r="AV178" i="24"/>
  <c r="AS178" i="24"/>
  <c r="AT178" i="24" s="1"/>
  <c r="I185" i="24"/>
  <c r="J185" i="24" s="1"/>
  <c r="L185" i="24"/>
  <c r="BA178" i="24" l="1"/>
  <c r="BB178" i="24" s="1"/>
  <c r="Q185" i="24"/>
  <c r="O186" i="24" s="1"/>
  <c r="CK184" i="24"/>
  <c r="CL184" i="24"/>
  <c r="DX181" i="24"/>
  <c r="DU182" i="24"/>
  <c r="DV182" i="24"/>
  <c r="CO183" i="24"/>
  <c r="CP183" i="24" s="1"/>
  <c r="AI178" i="24"/>
  <c r="DF181" i="24"/>
  <c r="DD182" i="24"/>
  <c r="DC182" i="24"/>
  <c r="P186" i="24" l="1"/>
  <c r="R185" i="24"/>
  <c r="S185" i="24" s="1"/>
  <c r="T185" i="24" s="1"/>
  <c r="AZ179" i="24"/>
  <c r="AY179" i="24"/>
  <c r="DY181" i="24"/>
  <c r="DZ181" i="24" s="1"/>
  <c r="EA181" i="24" s="1"/>
  <c r="EB181" i="24" s="1"/>
  <c r="DG181" i="24"/>
  <c r="DH181" i="24" s="1"/>
  <c r="AJ178" i="24"/>
  <c r="BC178" i="24" s="1"/>
  <c r="BD178" i="24" s="1"/>
  <c r="AG179" i="24"/>
  <c r="AH179" i="24"/>
  <c r="CQ183" i="24"/>
  <c r="CR183" i="24" s="1"/>
  <c r="CS183" i="24" l="1"/>
  <c r="CD184" i="24" s="1"/>
  <c r="BE178" i="24"/>
  <c r="BF178" i="24" s="1"/>
  <c r="U185" i="24"/>
  <c r="V185" i="24" s="1"/>
  <c r="DI181" i="24"/>
  <c r="DJ181" i="24" s="1"/>
  <c r="AK178" i="24"/>
  <c r="AL178" i="24" s="1"/>
  <c r="EC181" i="24" l="1"/>
  <c r="DN182" i="24" s="1"/>
  <c r="DK181" i="24"/>
  <c r="CV182" i="24" s="1"/>
  <c r="W185" i="24"/>
  <c r="H186" i="24" s="1"/>
  <c r="AM178" i="24"/>
  <c r="AN178" i="24" s="1"/>
  <c r="CE184" i="24"/>
  <c r="CF184" i="24" s="1"/>
  <c r="CH184" i="24"/>
  <c r="BG178" i="24" l="1"/>
  <c r="AR179" i="24" s="1"/>
  <c r="AO178" i="24"/>
  <c r="Z179" i="24" s="1"/>
  <c r="DO182" i="24"/>
  <c r="DP182" i="24" s="1"/>
  <c r="DR182" i="24"/>
  <c r="L186" i="24"/>
  <c r="I186" i="24"/>
  <c r="J186" i="24" s="1"/>
  <c r="BK186" i="24"/>
  <c r="BQ24" i="24" s="1"/>
  <c r="CM184" i="24"/>
  <c r="CZ182" i="24"/>
  <c r="CW182" i="24"/>
  <c r="CX182" i="24" s="1"/>
  <c r="Q186" i="24" l="1"/>
  <c r="DW182" i="24"/>
  <c r="AS179" i="24"/>
  <c r="AT179" i="24" s="1"/>
  <c r="AV179" i="24"/>
  <c r="DE182" i="24"/>
  <c r="CN184" i="24"/>
  <c r="CL185" i="24"/>
  <c r="CK185" i="24"/>
  <c r="AD179" i="24"/>
  <c r="AA179" i="24"/>
  <c r="AB179" i="24" s="1"/>
  <c r="AI179" i="24" l="1"/>
  <c r="AH180" i="24" s="1"/>
  <c r="BA179" i="24"/>
  <c r="BB179" i="24" s="1"/>
  <c r="R186" i="24"/>
  <c r="S186" i="24" s="1"/>
  <c r="T186" i="24" s="1"/>
  <c r="O187" i="24"/>
  <c r="P187" i="24"/>
  <c r="DF182" i="24"/>
  <c r="DG182" i="24" s="1"/>
  <c r="DH182" i="24" s="1"/>
  <c r="DD183" i="24"/>
  <c r="DC183" i="24"/>
  <c r="CO184" i="24"/>
  <c r="CP184" i="24" s="1"/>
  <c r="DX182" i="24"/>
  <c r="DV183" i="24"/>
  <c r="DU183" i="24"/>
  <c r="AJ179" i="24" l="1"/>
  <c r="AK179" i="24" s="1"/>
  <c r="AL179" i="24" s="1"/>
  <c r="AM179" i="24" s="1"/>
  <c r="AN179" i="24" s="1"/>
  <c r="AG180" i="24"/>
  <c r="AY180" i="24"/>
  <c r="AZ180" i="24"/>
  <c r="DY182" i="24"/>
  <c r="DZ182" i="24" s="1"/>
  <c r="U186" i="24"/>
  <c r="V186" i="24" s="1"/>
  <c r="CQ184" i="24"/>
  <c r="CR184" i="24" s="1"/>
  <c r="DI182" i="24"/>
  <c r="DJ182" i="24" s="1"/>
  <c r="BC179" i="24" l="1"/>
  <c r="BD179" i="24" s="1"/>
  <c r="BE179" i="24" s="1"/>
  <c r="BF179" i="24" s="1"/>
  <c r="BG179" i="24" s="1"/>
  <c r="AR180" i="24" s="1"/>
  <c r="AO179" i="24"/>
  <c r="Z180" i="24" s="1"/>
  <c r="CS184" i="24"/>
  <c r="CD185" i="24" s="1"/>
  <c r="W186" i="24"/>
  <c r="H187" i="24" s="1"/>
  <c r="DK182" i="24"/>
  <c r="CV183" i="24" s="1"/>
  <c r="EA182" i="24"/>
  <c r="EB182" i="24" s="1"/>
  <c r="EC182" i="24" s="1"/>
  <c r="DN183" i="24" s="1"/>
  <c r="DR183" i="24" l="1"/>
  <c r="DO183" i="24"/>
  <c r="DP183" i="24" s="1"/>
  <c r="AV180" i="24"/>
  <c r="AS180" i="24"/>
  <c r="AT180" i="24" s="1"/>
  <c r="L187" i="24"/>
  <c r="I187" i="24"/>
  <c r="J187" i="24" s="1"/>
  <c r="CZ183" i="24"/>
  <c r="CW183" i="24"/>
  <c r="CX183" i="24" s="1"/>
  <c r="CH185" i="24"/>
  <c r="CE185" i="24"/>
  <c r="CF185" i="24" s="1"/>
  <c r="AA180" i="24"/>
  <c r="AB180" i="24" s="1"/>
  <c r="AD180" i="24"/>
  <c r="DW183" i="24" l="1"/>
  <c r="DX183" i="24" s="1"/>
  <c r="BA180" i="24"/>
  <c r="BB180" i="24" s="1"/>
  <c r="Q187" i="24"/>
  <c r="CM185" i="24"/>
  <c r="DE183" i="24"/>
  <c r="AI180" i="24"/>
  <c r="DV184" i="24" l="1"/>
  <c r="DU184" i="24"/>
  <c r="AZ181" i="24"/>
  <c r="AY181" i="24"/>
  <c r="DF183" i="24"/>
  <c r="DY183" i="24" s="1"/>
  <c r="DZ183" i="24" s="1"/>
  <c r="DD184" i="24"/>
  <c r="DC184" i="24"/>
  <c r="CN185" i="24"/>
  <c r="CO185" i="24" s="1"/>
  <c r="CP185" i="24" s="1"/>
  <c r="CL186" i="24"/>
  <c r="CK186" i="24"/>
  <c r="R187" i="24"/>
  <c r="S187" i="24" s="1"/>
  <c r="T187" i="24" s="1"/>
  <c r="P188" i="24"/>
  <c r="O188" i="24"/>
  <c r="AJ180" i="24"/>
  <c r="BC180" i="24" s="1"/>
  <c r="BD180" i="24" s="1"/>
  <c r="AH181" i="24"/>
  <c r="AG181" i="24"/>
  <c r="CQ185" i="24" l="1"/>
  <c r="CR185" i="24" s="1"/>
  <c r="EA183" i="24"/>
  <c r="EB183" i="24" s="1"/>
  <c r="U187" i="24"/>
  <c r="V187" i="24" s="1"/>
  <c r="BE180" i="24"/>
  <c r="BF180" i="24" s="1"/>
  <c r="AK180" i="24"/>
  <c r="AL180" i="24" s="1"/>
  <c r="DG183" i="24"/>
  <c r="DH183" i="24" s="1"/>
  <c r="DI183" i="24" l="1"/>
  <c r="DJ183" i="24" s="1"/>
  <c r="AM180" i="24"/>
  <c r="AN180" i="24" s="1"/>
  <c r="W187" i="24"/>
  <c r="H188" i="24" s="1"/>
  <c r="CS185" i="24"/>
  <c r="CD186" i="24" s="1"/>
  <c r="EC183" i="24" l="1"/>
  <c r="DN184" i="24" s="1"/>
  <c r="DK183" i="24"/>
  <c r="CV184" i="24" s="1"/>
  <c r="BG180" i="24"/>
  <c r="AR181" i="24" s="1"/>
  <c r="AO180" i="24"/>
  <c r="Z181" i="24" s="1"/>
  <c r="I188" i="24"/>
  <c r="J188" i="24" s="1"/>
  <c r="L188" i="24"/>
  <c r="CH186" i="24"/>
  <c r="CE186" i="24"/>
  <c r="CF186" i="24" s="1"/>
  <c r="Q188" i="24" l="1"/>
  <c r="P189" i="24" s="1"/>
  <c r="CM186" i="24"/>
  <c r="CN186" i="24" s="1"/>
  <c r="DR184" i="24"/>
  <c r="DO184" i="24"/>
  <c r="DP184" i="24" s="1"/>
  <c r="AD181" i="24"/>
  <c r="AA181" i="24"/>
  <c r="AB181" i="24" s="1"/>
  <c r="AV181" i="24"/>
  <c r="AS181" i="24"/>
  <c r="AT181" i="24" s="1"/>
  <c r="CZ184" i="24"/>
  <c r="CW184" i="24"/>
  <c r="CX184" i="24" s="1"/>
  <c r="O189" i="24" l="1"/>
  <c r="R188" i="24"/>
  <c r="S188" i="24" s="1"/>
  <c r="T188" i="24" s="1"/>
  <c r="U188" i="24" s="1"/>
  <c r="V188" i="24" s="1"/>
  <c r="CL187" i="24"/>
  <c r="CK187" i="24"/>
  <c r="DW184" i="24"/>
  <c r="DX184" i="24" s="1"/>
  <c r="DE184" i="24"/>
  <c r="CO186" i="24"/>
  <c r="CP186" i="24" s="1"/>
  <c r="BA181" i="24"/>
  <c r="AI181" i="24"/>
  <c r="DV185" i="24" l="1"/>
  <c r="DU185" i="24"/>
  <c r="W188" i="24"/>
  <c r="H189" i="24" s="1"/>
  <c r="AJ181" i="24"/>
  <c r="AK181" i="24" s="1"/>
  <c r="AL181" i="24" s="1"/>
  <c r="AG182" i="24"/>
  <c r="AH182" i="24"/>
  <c r="BB181" i="24"/>
  <c r="AZ182" i="24"/>
  <c r="AY182" i="24"/>
  <c r="CQ186" i="24"/>
  <c r="CR186" i="24" s="1"/>
  <c r="DF184" i="24"/>
  <c r="DY184" i="24" s="1"/>
  <c r="DZ184" i="24" s="1"/>
  <c r="DC185" i="24"/>
  <c r="DD185" i="24"/>
  <c r="AM181" i="24" l="1"/>
  <c r="AN181" i="24" s="1"/>
  <c r="CS186" i="24"/>
  <c r="CD187" i="24" s="1"/>
  <c r="DG184" i="24"/>
  <c r="DH184" i="24" s="1"/>
  <c r="BC181" i="24"/>
  <c r="BD181" i="24" s="1"/>
  <c r="EA184" i="24"/>
  <c r="EB184" i="24" s="1"/>
  <c r="L189" i="24"/>
  <c r="I189" i="24"/>
  <c r="J189" i="24" s="1"/>
  <c r="DI184" i="24" l="1"/>
  <c r="DJ184" i="24" s="1"/>
  <c r="CE187" i="24"/>
  <c r="CF187" i="24" s="1"/>
  <c r="CH187" i="24"/>
  <c r="AO181" i="24"/>
  <c r="Z182" i="24" s="1"/>
  <c r="BE181" i="24"/>
  <c r="BF181" i="24" s="1"/>
  <c r="BG181" i="24" s="1"/>
  <c r="AR182" i="24" s="1"/>
  <c r="Q189" i="24"/>
  <c r="CM187" i="24" l="1"/>
  <c r="CN187" i="24" s="1"/>
  <c r="CO187" i="24" s="1"/>
  <c r="CP187" i="24" s="1"/>
  <c r="AS182" i="24"/>
  <c r="AT182" i="24" s="1"/>
  <c r="AV182" i="24"/>
  <c r="R189" i="24"/>
  <c r="O190" i="24"/>
  <c r="P190" i="24"/>
  <c r="EC184" i="24"/>
  <c r="DN185" i="24" s="1"/>
  <c r="DK184" i="24"/>
  <c r="CV185" i="24" s="1"/>
  <c r="AD182" i="24"/>
  <c r="AA182" i="24"/>
  <c r="AB182" i="24" s="1"/>
  <c r="CL188" i="24" l="1"/>
  <c r="CK188" i="24"/>
  <c r="CQ187" i="24"/>
  <c r="CR187" i="24" s="1"/>
  <c r="AI182" i="24"/>
  <c r="DO185" i="24"/>
  <c r="DP185" i="24" s="1"/>
  <c r="DR185" i="24"/>
  <c r="CW185" i="24"/>
  <c r="CX185" i="24" s="1"/>
  <c r="CZ185" i="24"/>
  <c r="BA182" i="24"/>
  <c r="S189" i="24"/>
  <c r="T189" i="24" s="1"/>
  <c r="DE185" i="24" l="1"/>
  <c r="DF185" i="24" s="1"/>
  <c r="DW185" i="24"/>
  <c r="DU186" i="24" s="1"/>
  <c r="BB182" i="24"/>
  <c r="AZ183" i="24"/>
  <c r="AY183" i="24"/>
  <c r="AJ182" i="24"/>
  <c r="AH183" i="24"/>
  <c r="AG183" i="24"/>
  <c r="CS187" i="24"/>
  <c r="CD188" i="24" s="1"/>
  <c r="U189" i="24"/>
  <c r="V189" i="24" s="1"/>
  <c r="BC182" i="24" l="1"/>
  <c r="BD182" i="24" s="1"/>
  <c r="BE182" i="24" s="1"/>
  <c r="BF182" i="24" s="1"/>
  <c r="DX185" i="24"/>
  <c r="DY185" i="24" s="1"/>
  <c r="DZ185" i="24" s="1"/>
  <c r="DV186" i="24"/>
  <c r="DC186" i="24"/>
  <c r="DD186" i="24"/>
  <c r="W189" i="24"/>
  <c r="H190" i="24" s="1"/>
  <c r="DG185" i="24"/>
  <c r="DH185" i="24" s="1"/>
  <c r="CH188" i="24"/>
  <c r="CE188" i="24"/>
  <c r="CF188" i="24" s="1"/>
  <c r="AK182" i="24"/>
  <c r="AL182" i="24" s="1"/>
  <c r="CM188" i="24" l="1"/>
  <c r="CL189" i="24" s="1"/>
  <c r="DI185" i="24"/>
  <c r="DJ185" i="24" s="1"/>
  <c r="AM182" i="24"/>
  <c r="AN182" i="24" s="1"/>
  <c r="L190" i="24"/>
  <c r="I190" i="24"/>
  <c r="J190" i="24" s="1"/>
  <c r="EA185" i="24"/>
  <c r="EB185" i="24" s="1"/>
  <c r="CK189" i="24" l="1"/>
  <c r="CN188" i="24"/>
  <c r="CO188" i="24" s="1"/>
  <c r="CP188" i="24" s="1"/>
  <c r="CQ188" i="24" s="1"/>
  <c r="CR188" i="24" s="1"/>
  <c r="BG182" i="24"/>
  <c r="AR183" i="24" s="1"/>
  <c r="AO182" i="24"/>
  <c r="Z183" i="24" s="1"/>
  <c r="EC185" i="24"/>
  <c r="DN186" i="24" s="1"/>
  <c r="DK185" i="24"/>
  <c r="CV186" i="24" s="1"/>
  <c r="Q190" i="24"/>
  <c r="CS188" i="24" l="1"/>
  <c r="CD189" i="24" s="1"/>
  <c r="CW186" i="24"/>
  <c r="CX186" i="24" s="1"/>
  <c r="CZ186" i="24"/>
  <c r="DR186" i="24"/>
  <c r="DO186" i="24"/>
  <c r="DP186" i="24" s="1"/>
  <c r="R190" i="24"/>
  <c r="P191" i="24"/>
  <c r="O191" i="24"/>
  <c r="AA183" i="24"/>
  <c r="AB183" i="24" s="1"/>
  <c r="AD183" i="24"/>
  <c r="AS183" i="24"/>
  <c r="AT183" i="24" s="1"/>
  <c r="AV183" i="24"/>
  <c r="DE186" i="24" l="1"/>
  <c r="DF186" i="24" s="1"/>
  <c r="DG186" i="24" s="1"/>
  <c r="DH186" i="24" s="1"/>
  <c r="AI183" i="24"/>
  <c r="AG184" i="24" s="1"/>
  <c r="DW186" i="24"/>
  <c r="CE189" i="24"/>
  <c r="CF189" i="24" s="1"/>
  <c r="CH189" i="24"/>
  <c r="BA183" i="24"/>
  <c r="S190" i="24"/>
  <c r="T190" i="24" s="1"/>
  <c r="DD187" i="24" l="1"/>
  <c r="DC187" i="24"/>
  <c r="AJ183" i="24"/>
  <c r="AK183" i="24" s="1"/>
  <c r="AL183" i="24" s="1"/>
  <c r="AM183" i="24" s="1"/>
  <c r="AN183" i="24" s="1"/>
  <c r="AH184" i="24"/>
  <c r="CM189" i="24"/>
  <c r="CN189" i="24" s="1"/>
  <c r="CO189" i="24" s="1"/>
  <c r="CP189" i="24" s="1"/>
  <c r="DI186" i="24"/>
  <c r="DJ186" i="24" s="1"/>
  <c r="U190" i="24"/>
  <c r="V190" i="24" s="1"/>
  <c r="BB183" i="24"/>
  <c r="AZ184" i="24"/>
  <c r="AY184" i="24"/>
  <c r="DX186" i="24"/>
  <c r="DY186" i="24" s="1"/>
  <c r="DZ186" i="24" s="1"/>
  <c r="DV187" i="24"/>
  <c r="DU187" i="24"/>
  <c r="CL190" i="24" l="1"/>
  <c r="CK190" i="24"/>
  <c r="BC183" i="24"/>
  <c r="BD183" i="24" s="1"/>
  <c r="BE183" i="24" s="1"/>
  <c r="CQ189" i="24"/>
  <c r="CR189" i="24" s="1"/>
  <c r="AO183" i="24"/>
  <c r="Z184" i="24" s="1"/>
  <c r="DK186" i="24"/>
  <c r="CV187" i="24" s="1"/>
  <c r="EA186" i="24"/>
  <c r="EB186" i="24" s="1"/>
  <c r="EC186" i="24" s="1"/>
  <c r="DN187" i="24" s="1"/>
  <c r="W190" i="24"/>
  <c r="H191" i="24" s="1"/>
  <c r="BF183" i="24" l="1"/>
  <c r="BG183" i="24" s="1"/>
  <c r="AR184" i="24" s="1"/>
  <c r="AS184" i="24" s="1"/>
  <c r="AT184" i="24" s="1"/>
  <c r="CS189" i="24"/>
  <c r="CD190" i="24" s="1"/>
  <c r="DR187" i="24"/>
  <c r="DO187" i="24"/>
  <c r="DP187" i="24" s="1"/>
  <c r="I191" i="24"/>
  <c r="J191" i="24" s="1"/>
  <c r="L191" i="24"/>
  <c r="AD184" i="24"/>
  <c r="AA184" i="24"/>
  <c r="AB184" i="24" s="1"/>
  <c r="CZ187" i="24"/>
  <c r="CW187" i="24"/>
  <c r="CX187" i="24" s="1"/>
  <c r="Q191" i="24" l="1"/>
  <c r="R191" i="24" s="1"/>
  <c r="AV184" i="24"/>
  <c r="BA184" i="24" s="1"/>
  <c r="AZ185" i="24" s="1"/>
  <c r="DW187" i="24"/>
  <c r="AI184" i="24"/>
  <c r="DE187" i="24"/>
  <c r="CE190" i="24"/>
  <c r="CF190" i="24" s="1"/>
  <c r="CH190" i="24"/>
  <c r="O192" i="24" l="1"/>
  <c r="P192" i="24"/>
  <c r="AY185" i="24"/>
  <c r="BB184" i="24"/>
  <c r="AJ184" i="24"/>
  <c r="AG185" i="24"/>
  <c r="AH185" i="24"/>
  <c r="CM190" i="24"/>
  <c r="DX187" i="24"/>
  <c r="DU188" i="24"/>
  <c r="DV188" i="24"/>
  <c r="DF187" i="24"/>
  <c r="DC188" i="24"/>
  <c r="DD188" i="24"/>
  <c r="S191" i="24"/>
  <c r="T191" i="24" s="1"/>
  <c r="BC184" i="24" l="1"/>
  <c r="BD184" i="24" s="1"/>
  <c r="BE184" i="24" s="1"/>
  <c r="BF184" i="24" s="1"/>
  <c r="AK184" i="24"/>
  <c r="AL184" i="24" s="1"/>
  <c r="AM184" i="24" s="1"/>
  <c r="AN184" i="24" s="1"/>
  <c r="DY187" i="24"/>
  <c r="DZ187" i="24" s="1"/>
  <c r="EA187" i="24" s="1"/>
  <c r="EB187" i="24" s="1"/>
  <c r="CN190" i="24"/>
  <c r="CK191" i="24"/>
  <c r="CL191" i="24"/>
  <c r="DG187" i="24"/>
  <c r="DH187" i="24" s="1"/>
  <c r="U191" i="24"/>
  <c r="V191" i="24" s="1"/>
  <c r="BG184" i="24" l="1"/>
  <c r="AR185" i="24" s="1"/>
  <c r="AO184" i="24"/>
  <c r="Z185" i="24" s="1"/>
  <c r="DI187" i="24"/>
  <c r="DJ187" i="24" s="1"/>
  <c r="W191" i="24"/>
  <c r="H192" i="24" s="1"/>
  <c r="CO190" i="24"/>
  <c r="CP190" i="24" s="1"/>
  <c r="EC187" i="24" l="1"/>
  <c r="DN188" i="24" s="1"/>
  <c r="DK187" i="24"/>
  <c r="CV188" i="24" s="1"/>
  <c r="AV185" i="24"/>
  <c r="AS185" i="24"/>
  <c r="AT185" i="24" s="1"/>
  <c r="L192" i="24"/>
  <c r="I192" i="24"/>
  <c r="J192" i="24" s="1"/>
  <c r="CQ190" i="24"/>
  <c r="CR190" i="24" s="1"/>
  <c r="AD185" i="24"/>
  <c r="AA185" i="24"/>
  <c r="AB185" i="24" s="1"/>
  <c r="DO188" i="24" l="1"/>
  <c r="DP188" i="24" s="1"/>
  <c r="DR188" i="24"/>
  <c r="AI185" i="24"/>
  <c r="CS190" i="24"/>
  <c r="CD191" i="24" s="1"/>
  <c r="Q192" i="24"/>
  <c r="BA185" i="24"/>
  <c r="CZ188" i="24"/>
  <c r="CW188" i="24"/>
  <c r="CX188" i="24" s="1"/>
  <c r="DE188" i="24" l="1"/>
  <c r="DF188" i="24" s="1"/>
  <c r="BB185" i="24"/>
  <c r="AY186" i="24"/>
  <c r="AZ186" i="24"/>
  <c r="CH191" i="24"/>
  <c r="CE191" i="24"/>
  <c r="CF191" i="24" s="1"/>
  <c r="R192" i="24"/>
  <c r="S192" i="24" s="1"/>
  <c r="T192" i="24" s="1"/>
  <c r="P193" i="24"/>
  <c r="O193" i="24"/>
  <c r="AJ185" i="24"/>
  <c r="AK185" i="24" s="1"/>
  <c r="AL185" i="24" s="1"/>
  <c r="AH186" i="24"/>
  <c r="AG186" i="24"/>
  <c r="DW188" i="24"/>
  <c r="DG188" i="24" l="1"/>
  <c r="DH188" i="24" s="1"/>
  <c r="DI188" i="24" s="1"/>
  <c r="DC189" i="24"/>
  <c r="DD189" i="24"/>
  <c r="U192" i="24"/>
  <c r="V192" i="24" s="1"/>
  <c r="AM185" i="24"/>
  <c r="AN185" i="24" s="1"/>
  <c r="BC185" i="24"/>
  <c r="BD185" i="24" s="1"/>
  <c r="DX188" i="24"/>
  <c r="DY188" i="24" s="1"/>
  <c r="DZ188" i="24" s="1"/>
  <c r="DU189" i="24"/>
  <c r="DV189" i="24"/>
  <c r="CM191" i="24"/>
  <c r="DJ188" i="24" l="1"/>
  <c r="DK188" i="24" s="1"/>
  <c r="CV189" i="24" s="1"/>
  <c r="EA188" i="24"/>
  <c r="EB188" i="24" s="1"/>
  <c r="AO185" i="24"/>
  <c r="Z186" i="24" s="1"/>
  <c r="CN191" i="24"/>
  <c r="CO191" i="24" s="1"/>
  <c r="CP191" i="24" s="1"/>
  <c r="CL192" i="24"/>
  <c r="CK192" i="24"/>
  <c r="W192" i="24"/>
  <c r="H193" i="24" s="1"/>
  <c r="BE185" i="24"/>
  <c r="BF185" i="24" s="1"/>
  <c r="BG185" i="24" s="1"/>
  <c r="AR186" i="24" s="1"/>
  <c r="EC188" i="24" l="1"/>
  <c r="DN189" i="24" s="1"/>
  <c r="DR189" i="24" s="1"/>
  <c r="AV186" i="24"/>
  <c r="AS186" i="24"/>
  <c r="AT186" i="24" s="1"/>
  <c r="BM186" i="24"/>
  <c r="BQ26" i="24" s="1"/>
  <c r="CQ191" i="24"/>
  <c r="CR191" i="24" s="1"/>
  <c r="AD186" i="24"/>
  <c r="AA186" i="24"/>
  <c r="AB186" i="24" s="1"/>
  <c r="BL186" i="24"/>
  <c r="BQ25" i="24" s="1"/>
  <c r="L193" i="24"/>
  <c r="I193" i="24"/>
  <c r="J193" i="24" s="1"/>
  <c r="CW189" i="24"/>
  <c r="CX189" i="24" s="1"/>
  <c r="CZ189" i="24"/>
  <c r="DE189" i="24" l="1"/>
  <c r="DD190" i="24" s="1"/>
  <c r="DO189" i="24"/>
  <c r="DP189" i="24" s="1"/>
  <c r="DW189" i="24" s="1"/>
  <c r="Q193" i="24"/>
  <c r="R193" i="24" s="1"/>
  <c r="S193" i="24" s="1"/>
  <c r="T193" i="24" s="1"/>
  <c r="CS191" i="24"/>
  <c r="CD192" i="24" s="1"/>
  <c r="BA186" i="24"/>
  <c r="AI186" i="24"/>
  <c r="DC190" i="24" l="1"/>
  <c r="DF189" i="24"/>
  <c r="DG189" i="24" s="1"/>
  <c r="DH189" i="24" s="1"/>
  <c r="O194" i="24"/>
  <c r="P194" i="24"/>
  <c r="U193" i="24"/>
  <c r="V193" i="24" s="1"/>
  <c r="DX189" i="24"/>
  <c r="DV190" i="24"/>
  <c r="DU190" i="24"/>
  <c r="AJ186" i="24"/>
  <c r="AK186" i="24" s="1"/>
  <c r="AL186" i="24" s="1"/>
  <c r="AG187" i="24"/>
  <c r="AH187" i="24"/>
  <c r="BB186" i="24"/>
  <c r="AZ187" i="24"/>
  <c r="AY187" i="24"/>
  <c r="CE192" i="24"/>
  <c r="CF192" i="24" s="1"/>
  <c r="CH192" i="24"/>
  <c r="DY189" i="24" l="1"/>
  <c r="DZ189" i="24" s="1"/>
  <c r="EA189" i="24" s="1"/>
  <c r="EB189" i="24" s="1"/>
  <c r="CM192" i="24"/>
  <c r="CN192" i="24" s="1"/>
  <c r="CO192" i="24" s="1"/>
  <c r="CP192" i="24" s="1"/>
  <c r="AM186" i="24"/>
  <c r="AN186" i="24" s="1"/>
  <c r="W193" i="24"/>
  <c r="H194" i="24" s="1"/>
  <c r="BC186" i="24"/>
  <c r="BD186" i="24" s="1"/>
  <c r="DI189" i="24"/>
  <c r="DJ189" i="24" s="1"/>
  <c r="CK193" i="24" l="1"/>
  <c r="CL193" i="24"/>
  <c r="L194" i="24"/>
  <c r="I194" i="24"/>
  <c r="J194" i="24" s="1"/>
  <c r="BE186" i="24"/>
  <c r="BF186" i="24" s="1"/>
  <c r="BG186" i="24" s="1"/>
  <c r="AR187" i="24" s="1"/>
  <c r="EC189" i="24"/>
  <c r="DN190" i="24" s="1"/>
  <c r="DK189" i="24"/>
  <c r="CV190" i="24" s="1"/>
  <c r="AO186" i="24"/>
  <c r="Z187" i="24" s="1"/>
  <c r="CQ192" i="24"/>
  <c r="CR192" i="24" s="1"/>
  <c r="Q194" i="24" l="1"/>
  <c r="O195" i="24" s="1"/>
  <c r="CS192" i="24"/>
  <c r="CD193" i="24" s="1"/>
  <c r="AV187" i="24"/>
  <c r="AS187" i="24"/>
  <c r="AT187" i="24" s="1"/>
  <c r="CZ190" i="24"/>
  <c r="CW190" i="24"/>
  <c r="CX190" i="24" s="1"/>
  <c r="DO190" i="24"/>
  <c r="DP190" i="24" s="1"/>
  <c r="DR190" i="24"/>
  <c r="AD187" i="24"/>
  <c r="AA187" i="24"/>
  <c r="AB187" i="24" s="1"/>
  <c r="DW190" i="24" l="1"/>
  <c r="DV191" i="24" s="1"/>
  <c r="P195" i="24"/>
  <c r="R194" i="24"/>
  <c r="S194" i="24" s="1"/>
  <c r="T194" i="24" s="1"/>
  <c r="BA187" i="24"/>
  <c r="BB187" i="24" s="1"/>
  <c r="DE190" i="24"/>
  <c r="AI187" i="24"/>
  <c r="EG198" i="24"/>
  <c r="CE193" i="24"/>
  <c r="CF193" i="24" s="1"/>
  <c r="CH193" i="24"/>
  <c r="DX190" i="24" l="1"/>
  <c r="DU191" i="24"/>
  <c r="CM193" i="24"/>
  <c r="CN193" i="24" s="1"/>
  <c r="CO193" i="24" s="1"/>
  <c r="CP193" i="24" s="1"/>
  <c r="AY188" i="24"/>
  <c r="AZ188" i="24"/>
  <c r="U194" i="24"/>
  <c r="V194" i="24" s="1"/>
  <c r="DF190" i="24"/>
  <c r="DC191" i="24"/>
  <c r="DD191" i="24"/>
  <c r="AJ187" i="24"/>
  <c r="BC187" i="24" s="1"/>
  <c r="BD187" i="24" s="1"/>
  <c r="AG188" i="24"/>
  <c r="AH188" i="24"/>
  <c r="DY190" i="24" l="1"/>
  <c r="DZ190" i="24" s="1"/>
  <c r="EA190" i="24" s="1"/>
  <c r="EB190" i="24" s="1"/>
  <c r="CL194" i="24"/>
  <c r="CK194" i="24"/>
  <c r="W194" i="24"/>
  <c r="H195" i="24" s="1"/>
  <c r="CQ193" i="24"/>
  <c r="CR193" i="24" s="1"/>
  <c r="BE187" i="24"/>
  <c r="BF187" i="24" s="1"/>
  <c r="DG190" i="24"/>
  <c r="DH190" i="24" s="1"/>
  <c r="AK187" i="24"/>
  <c r="AL187" i="24" s="1"/>
  <c r="CS193" i="24" l="1"/>
  <c r="CD194" i="24" s="1"/>
  <c r="L195" i="24"/>
  <c r="I195" i="24"/>
  <c r="J195" i="24" s="1"/>
  <c r="AM187" i="24"/>
  <c r="AN187" i="24" s="1"/>
  <c r="DI190" i="24"/>
  <c r="DJ190" i="24" s="1"/>
  <c r="BG187" i="24" l="1"/>
  <c r="AR188" i="24" s="1"/>
  <c r="AO187" i="24"/>
  <c r="Z188" i="24" s="1"/>
  <c r="Q195" i="24"/>
  <c r="CH194" i="24"/>
  <c r="CE194" i="24"/>
  <c r="CF194" i="24" s="1"/>
  <c r="EC190" i="24"/>
  <c r="DN191" i="24" s="1"/>
  <c r="DK190" i="24"/>
  <c r="CV191" i="24" s="1"/>
  <c r="CM194" i="24" l="1"/>
  <c r="CK195" i="24" s="1"/>
  <c r="CW191" i="24"/>
  <c r="CX191" i="24" s="1"/>
  <c r="CZ191" i="24"/>
  <c r="DR191" i="24"/>
  <c r="DO191" i="24"/>
  <c r="DP191" i="24" s="1"/>
  <c r="R195" i="24"/>
  <c r="S195" i="24" s="1"/>
  <c r="T195" i="24" s="1"/>
  <c r="O196" i="24"/>
  <c r="P196" i="24"/>
  <c r="AD188" i="24"/>
  <c r="AA188" i="24"/>
  <c r="AB188" i="24" s="1"/>
  <c r="AS188" i="24"/>
  <c r="AT188" i="24" s="1"/>
  <c r="AV188" i="24"/>
  <c r="BA188" i="24" l="1"/>
  <c r="BB188" i="24" s="1"/>
  <c r="CL195" i="24"/>
  <c r="CN194" i="24"/>
  <c r="CO194" i="24" s="1"/>
  <c r="CP194" i="24" s="1"/>
  <c r="CQ194" i="24" s="1"/>
  <c r="CR194" i="24" s="1"/>
  <c r="U195" i="24"/>
  <c r="V195" i="24" s="1"/>
  <c r="DW191" i="24"/>
  <c r="AI188" i="24"/>
  <c r="DE191" i="24"/>
  <c r="AY189" i="24" l="1"/>
  <c r="AZ189" i="24"/>
  <c r="CS194" i="24"/>
  <c r="CD195" i="24" s="1"/>
  <c r="AJ188" i="24"/>
  <c r="BC188" i="24" s="1"/>
  <c r="BD188" i="24" s="1"/>
  <c r="AH189" i="24"/>
  <c r="AG189" i="24"/>
  <c r="DX191" i="24"/>
  <c r="DV192" i="24"/>
  <c r="DU192" i="24"/>
  <c r="W195" i="24"/>
  <c r="H196" i="24" s="1"/>
  <c r="DF191" i="24"/>
  <c r="DD192" i="24"/>
  <c r="DC192" i="24"/>
  <c r="DY191" i="24" l="1"/>
  <c r="DZ191" i="24" s="1"/>
  <c r="AK188" i="24"/>
  <c r="AL188" i="24" s="1"/>
  <c r="BE188" i="24"/>
  <c r="BF188" i="24" s="1"/>
  <c r="CH195" i="24"/>
  <c r="CE195" i="24"/>
  <c r="CF195" i="24" s="1"/>
  <c r="DG191" i="24"/>
  <c r="DH191" i="24" s="1"/>
  <c r="I196" i="24"/>
  <c r="J196" i="24" s="1"/>
  <c r="L196" i="24"/>
  <c r="DI191" i="24" l="1"/>
  <c r="DJ191" i="24" s="1"/>
  <c r="AM188" i="24"/>
  <c r="AN188" i="24" s="1"/>
  <c r="EA191" i="24"/>
  <c r="EB191" i="24" s="1"/>
  <c r="CM195" i="24"/>
  <c r="Q196" i="24"/>
  <c r="BG188" i="24" l="1"/>
  <c r="AR189" i="24" s="1"/>
  <c r="AO188" i="24"/>
  <c r="Z189" i="24" s="1"/>
  <c r="EC191" i="24"/>
  <c r="DN192" i="24" s="1"/>
  <c r="DK191" i="24"/>
  <c r="CV192" i="24" s="1"/>
  <c r="R196" i="24"/>
  <c r="P197" i="24"/>
  <c r="O197" i="24"/>
  <c r="CN195" i="24"/>
  <c r="CO195" i="24" s="1"/>
  <c r="CP195" i="24" s="1"/>
  <c r="CK196" i="24"/>
  <c r="CL196" i="24"/>
  <c r="S196" i="24" l="1"/>
  <c r="T196" i="24" s="1"/>
  <c r="AS189" i="24"/>
  <c r="AT189" i="24" s="1"/>
  <c r="AV189" i="24"/>
  <c r="CZ192" i="24"/>
  <c r="CW192" i="24"/>
  <c r="CX192" i="24" s="1"/>
  <c r="CQ195" i="24"/>
  <c r="CR195" i="24" s="1"/>
  <c r="DO192" i="24"/>
  <c r="DP192" i="24" s="1"/>
  <c r="DR192" i="24"/>
  <c r="AA189" i="24"/>
  <c r="AB189" i="24" s="1"/>
  <c r="AD189" i="24"/>
  <c r="AI189" i="24" l="1"/>
  <c r="AG190" i="24" s="1"/>
  <c r="CS195" i="24"/>
  <c r="CD196" i="24" s="1"/>
  <c r="DE192" i="24"/>
  <c r="BA189" i="24"/>
  <c r="DW192" i="24"/>
  <c r="U196" i="24"/>
  <c r="V196" i="24" s="1"/>
  <c r="AH190" i="24" l="1"/>
  <c r="AJ189" i="24"/>
  <c r="AK189" i="24" s="1"/>
  <c r="AL189" i="24" s="1"/>
  <c r="DX192" i="24"/>
  <c r="DU193" i="24"/>
  <c r="DV193" i="24"/>
  <c r="CH196" i="24"/>
  <c r="CE196" i="24"/>
  <c r="CF196" i="24" s="1"/>
  <c r="BB189" i="24"/>
  <c r="AZ190" i="24"/>
  <c r="AY190" i="24"/>
  <c r="W196" i="24"/>
  <c r="H197" i="24" s="1"/>
  <c r="DF192" i="24"/>
  <c r="DG192" i="24" s="1"/>
  <c r="DH192" i="24" s="1"/>
  <c r="DC193" i="24"/>
  <c r="DD193" i="24"/>
  <c r="BC189" i="24" l="1"/>
  <c r="BD189" i="24" s="1"/>
  <c r="BE189" i="24" s="1"/>
  <c r="BF189" i="24" s="1"/>
  <c r="AM189" i="24"/>
  <c r="AN189" i="24" s="1"/>
  <c r="AO189" i="24" s="1"/>
  <c r="Z190" i="24" s="1"/>
  <c r="L197" i="24"/>
  <c r="I197" i="24"/>
  <c r="J197" i="24" s="1"/>
  <c r="CM196" i="24"/>
  <c r="DI192" i="24"/>
  <c r="DJ192" i="24" s="1"/>
  <c r="DY192" i="24"/>
  <c r="DZ192" i="24" s="1"/>
  <c r="BG189" i="24" l="1"/>
  <c r="AR190" i="24" s="1"/>
  <c r="AV190" i="24" s="1"/>
  <c r="DK192" i="24"/>
  <c r="CV193" i="24" s="1"/>
  <c r="CN196" i="24"/>
  <c r="CO196" i="24" s="1"/>
  <c r="CP196" i="24" s="1"/>
  <c r="CK197" i="24"/>
  <c r="CL197" i="24"/>
  <c r="Q197" i="24"/>
  <c r="AD190" i="24"/>
  <c r="AA190" i="24"/>
  <c r="AB190" i="24" s="1"/>
  <c r="EA192" i="24"/>
  <c r="EB192" i="24" s="1"/>
  <c r="EC192" i="24" s="1"/>
  <c r="DN193" i="24" s="1"/>
  <c r="AS190" i="24" l="1"/>
  <c r="AT190" i="24" s="1"/>
  <c r="BA190" i="24" s="1"/>
  <c r="EI198" i="24"/>
  <c r="DR193" i="24"/>
  <c r="DO193" i="24"/>
  <c r="DP193" i="24" s="1"/>
  <c r="CQ196" i="24"/>
  <c r="CR196" i="24" s="1"/>
  <c r="AI190" i="24"/>
  <c r="R197" i="24"/>
  <c r="O198" i="24"/>
  <c r="P198" i="24"/>
  <c r="CW193" i="24"/>
  <c r="CX193" i="24" s="1"/>
  <c r="CZ193" i="24"/>
  <c r="EH198" i="24"/>
  <c r="DE193" i="24" l="1"/>
  <c r="DF193" i="24" s="1"/>
  <c r="DG193" i="24" s="1"/>
  <c r="DH193" i="24" s="1"/>
  <c r="CS196" i="24"/>
  <c r="CD197" i="24" s="1"/>
  <c r="S197" i="24"/>
  <c r="T197" i="24" s="1"/>
  <c r="DW193" i="24"/>
  <c r="AJ190" i="24"/>
  <c r="AK190" i="24" s="1"/>
  <c r="AL190" i="24" s="1"/>
  <c r="AH191" i="24"/>
  <c r="AG191" i="24"/>
  <c r="BB190" i="24"/>
  <c r="AY191" i="24"/>
  <c r="AZ191" i="24"/>
  <c r="DD194" i="24" l="1"/>
  <c r="DC194" i="24"/>
  <c r="AM190" i="24"/>
  <c r="AN190" i="24" s="1"/>
  <c r="DI193" i="24"/>
  <c r="DJ193" i="24" s="1"/>
  <c r="DX193" i="24"/>
  <c r="DY193" i="24" s="1"/>
  <c r="DZ193" i="24" s="1"/>
  <c r="DV194" i="24"/>
  <c r="DU194" i="24"/>
  <c r="BC190" i="24"/>
  <c r="BD190" i="24" s="1"/>
  <c r="U197" i="24"/>
  <c r="V197" i="24" s="1"/>
  <c r="CH197" i="24"/>
  <c r="CE197" i="24"/>
  <c r="CF197" i="24" s="1"/>
  <c r="DK193" i="24" l="1"/>
  <c r="CV194" i="24" s="1"/>
  <c r="AO190" i="24"/>
  <c r="Z191" i="24" s="1"/>
  <c r="W197" i="24"/>
  <c r="H198" i="24" s="1"/>
  <c r="EA193" i="24"/>
  <c r="EB193" i="24" s="1"/>
  <c r="EC193" i="24" s="1"/>
  <c r="DN194" i="24" s="1"/>
  <c r="CM197" i="24"/>
  <c r="BE190" i="24"/>
  <c r="BF190" i="24" s="1"/>
  <c r="BG190" i="24" s="1"/>
  <c r="AR191" i="24" s="1"/>
  <c r="AV191" i="24" l="1"/>
  <c r="AS191" i="24"/>
  <c r="AT191" i="24" s="1"/>
  <c r="DR194" i="24"/>
  <c r="DO194" i="24"/>
  <c r="DP194" i="24" s="1"/>
  <c r="L198" i="24"/>
  <c r="I198" i="24"/>
  <c r="J198" i="24" s="1"/>
  <c r="BK198" i="24"/>
  <c r="AD191" i="24"/>
  <c r="AA191" i="24"/>
  <c r="AB191" i="24" s="1"/>
  <c r="CN197" i="24"/>
  <c r="CO197" i="24" s="1"/>
  <c r="CP197" i="24" s="1"/>
  <c r="CL198" i="24"/>
  <c r="CK198" i="24"/>
  <c r="CW194" i="24"/>
  <c r="CX194" i="24" s="1"/>
  <c r="CZ194" i="24"/>
  <c r="DE194" i="24" l="1"/>
  <c r="DF194" i="24" s="1"/>
  <c r="DG194" i="24" s="1"/>
  <c r="DH194" i="24" s="1"/>
  <c r="BA191" i="24"/>
  <c r="AZ192" i="24" s="1"/>
  <c r="AI191" i="24"/>
  <c r="AG192" i="24" s="1"/>
  <c r="CQ197" i="24"/>
  <c r="CR197" i="24" s="1"/>
  <c r="Q198" i="24"/>
  <c r="DW194" i="24"/>
  <c r="DD195" i="24" l="1"/>
  <c r="DC195" i="24"/>
  <c r="BB191" i="24"/>
  <c r="AY192" i="24"/>
  <c r="AJ191" i="24"/>
  <c r="AH192" i="24"/>
  <c r="CS197" i="24"/>
  <c r="CD198" i="24" s="1"/>
  <c r="DI194" i="24"/>
  <c r="DJ194" i="24" s="1"/>
  <c r="R198" i="24"/>
  <c r="S198" i="24" s="1"/>
  <c r="T198" i="24" s="1"/>
  <c r="P199" i="24"/>
  <c r="O199" i="24"/>
  <c r="DX194" i="24"/>
  <c r="DY194" i="24" s="1"/>
  <c r="DZ194" i="24" s="1"/>
  <c r="DV195" i="24"/>
  <c r="DU195" i="24"/>
  <c r="BC191" i="24" l="1"/>
  <c r="BD191" i="24" s="1"/>
  <c r="BE191" i="24" s="1"/>
  <c r="BF191" i="24" s="1"/>
  <c r="AK191" i="24"/>
  <c r="AL191" i="24" s="1"/>
  <c r="U198" i="24"/>
  <c r="V198" i="24" s="1"/>
  <c r="EA194" i="24"/>
  <c r="EB194" i="24" s="1"/>
  <c r="EC194" i="24" s="1"/>
  <c r="DN195" i="24" s="1"/>
  <c r="DK194" i="24"/>
  <c r="CV195" i="24" s="1"/>
  <c r="CE198" i="24"/>
  <c r="CF198" i="24" s="1"/>
  <c r="CH198" i="24"/>
  <c r="CM198" i="24" l="1"/>
  <c r="CL199" i="24" s="1"/>
  <c r="AM191" i="24"/>
  <c r="AN191" i="24" s="1"/>
  <c r="BG191" i="24" s="1"/>
  <c r="AR192" i="24" s="1"/>
  <c r="W198" i="24"/>
  <c r="H199" i="24" s="1"/>
  <c r="DR195" i="24"/>
  <c r="DO195" i="24"/>
  <c r="DP195" i="24" s="1"/>
  <c r="CZ195" i="24"/>
  <c r="CW195" i="24"/>
  <c r="CX195" i="24" s="1"/>
  <c r="CK199" i="24" l="1"/>
  <c r="CN198" i="24"/>
  <c r="CO198" i="24" s="1"/>
  <c r="CP198" i="24" s="1"/>
  <c r="AO191" i="24"/>
  <c r="Z192" i="24" s="1"/>
  <c r="AA192" i="24" s="1"/>
  <c r="AB192" i="24" s="1"/>
  <c r="DW195" i="24"/>
  <c r="DX195" i="24" s="1"/>
  <c r="DE195" i="24"/>
  <c r="AV192" i="24"/>
  <c r="AS192" i="24"/>
  <c r="AT192" i="24" s="1"/>
  <c r="I199" i="24"/>
  <c r="J199" i="24" s="1"/>
  <c r="L199" i="24"/>
  <c r="DU196" i="24" l="1"/>
  <c r="DV196" i="24"/>
  <c r="BA192" i="24"/>
  <c r="AY193" i="24" s="1"/>
  <c r="AD192" i="24"/>
  <c r="AI192" i="24" s="1"/>
  <c r="Q199" i="24"/>
  <c r="DF195" i="24"/>
  <c r="DY195" i="24" s="1"/>
  <c r="DZ195" i="24" s="1"/>
  <c r="DC196" i="24"/>
  <c r="DD196" i="24"/>
  <c r="CQ198" i="24"/>
  <c r="CR198" i="24" s="1"/>
  <c r="BB192" i="24" l="1"/>
  <c r="AZ193" i="24"/>
  <c r="CS198" i="24"/>
  <c r="CD199" i="24" s="1"/>
  <c r="R199" i="24"/>
  <c r="P200" i="24"/>
  <c r="O200" i="24"/>
  <c r="AJ192" i="24"/>
  <c r="AG193" i="24"/>
  <c r="AH193" i="24"/>
  <c r="DG195" i="24"/>
  <c r="DH195" i="24" s="1"/>
  <c r="EA195" i="24"/>
  <c r="EB195" i="24" s="1"/>
  <c r="BC192" i="24" l="1"/>
  <c r="BD192" i="24" s="1"/>
  <c r="BE192" i="24" s="1"/>
  <c r="BF192" i="24" s="1"/>
  <c r="S199" i="24"/>
  <c r="T199" i="24" s="1"/>
  <c r="DI195" i="24"/>
  <c r="DJ195" i="24" s="1"/>
  <c r="AK192" i="24"/>
  <c r="AL192" i="24" s="1"/>
  <c r="CE199" i="24"/>
  <c r="CF199" i="24" s="1"/>
  <c r="CH199" i="24"/>
  <c r="CM199" i="24" l="1"/>
  <c r="CL200" i="24" s="1"/>
  <c r="EC195" i="24"/>
  <c r="DN196" i="24" s="1"/>
  <c r="DK195" i="24"/>
  <c r="CV196" i="24" s="1"/>
  <c r="U199" i="24"/>
  <c r="V199" i="24" s="1"/>
  <c r="AM192" i="24"/>
  <c r="AN192" i="24" s="1"/>
  <c r="CK200" i="24" l="1"/>
  <c r="CN199" i="24"/>
  <c r="CO199" i="24" s="1"/>
  <c r="CP199" i="24" s="1"/>
  <c r="CQ199" i="24" s="1"/>
  <c r="CR199" i="24" s="1"/>
  <c r="BG192" i="24"/>
  <c r="AR193" i="24" s="1"/>
  <c r="AO192" i="24"/>
  <c r="Z193" i="24" s="1"/>
  <c r="W199" i="24"/>
  <c r="H200" i="24" s="1"/>
  <c r="CZ196" i="24"/>
  <c r="CW196" i="24"/>
  <c r="CX196" i="24" s="1"/>
  <c r="DR196" i="24"/>
  <c r="DO196" i="24"/>
  <c r="DP196" i="24" s="1"/>
  <c r="DE196" i="24" l="1"/>
  <c r="DF196" i="24" s="1"/>
  <c r="DG196" i="24" s="1"/>
  <c r="DH196" i="24" s="1"/>
  <c r="CS199" i="24"/>
  <c r="CD200" i="24" s="1"/>
  <c r="DW196" i="24"/>
  <c r="I200" i="24"/>
  <c r="J200" i="24" s="1"/>
  <c r="L200" i="24"/>
  <c r="AS193" i="24"/>
  <c r="AT193" i="24" s="1"/>
  <c r="AV193" i="24"/>
  <c r="AD193" i="24"/>
  <c r="AA193" i="24"/>
  <c r="AB193" i="24" s="1"/>
  <c r="DD197" i="24" l="1"/>
  <c r="DC197" i="24"/>
  <c r="BA193" i="24"/>
  <c r="AY194" i="24" s="1"/>
  <c r="DI196" i="24"/>
  <c r="DJ196" i="24" s="1"/>
  <c r="DX196" i="24"/>
  <c r="DY196" i="24" s="1"/>
  <c r="DZ196" i="24" s="1"/>
  <c r="DU197" i="24"/>
  <c r="DV197" i="24"/>
  <c r="AI193" i="24"/>
  <c r="Q200" i="24"/>
  <c r="CH200" i="24"/>
  <c r="CE200" i="24"/>
  <c r="CF200" i="24" s="1"/>
  <c r="AZ194" i="24" l="1"/>
  <c r="BB193" i="24"/>
  <c r="DK196" i="24"/>
  <c r="CV197" i="24" s="1"/>
  <c r="EA196" i="24"/>
  <c r="EB196" i="24" s="1"/>
  <c r="EC196" i="24" s="1"/>
  <c r="DN197" i="24" s="1"/>
  <c r="AJ193" i="24"/>
  <c r="AH194" i="24"/>
  <c r="AG194" i="24"/>
  <c r="R200" i="24"/>
  <c r="S200" i="24" s="1"/>
  <c r="T200" i="24" s="1"/>
  <c r="O201" i="24"/>
  <c r="P201" i="24"/>
  <c r="CM200" i="24"/>
  <c r="BC193" i="24" l="1"/>
  <c r="BD193" i="24" s="1"/>
  <c r="BE193" i="24" s="1"/>
  <c r="BF193" i="24" s="1"/>
  <c r="DO197" i="24"/>
  <c r="DP197" i="24" s="1"/>
  <c r="DR197" i="24"/>
  <c r="AK193" i="24"/>
  <c r="AL193" i="24" s="1"/>
  <c r="CN200" i="24"/>
  <c r="CO200" i="24" s="1"/>
  <c r="CP200" i="24" s="1"/>
  <c r="CK201" i="24"/>
  <c r="CL201" i="24"/>
  <c r="U200" i="24"/>
  <c r="V200" i="24" s="1"/>
  <c r="CW197" i="24"/>
  <c r="CX197" i="24" s="1"/>
  <c r="CZ197" i="24"/>
  <c r="DE197" i="24" l="1"/>
  <c r="DF197" i="24" s="1"/>
  <c r="DG197" i="24" s="1"/>
  <c r="DH197" i="24" s="1"/>
  <c r="CQ200" i="24"/>
  <c r="CR200" i="24" s="1"/>
  <c r="W200" i="24"/>
  <c r="H201" i="24" s="1"/>
  <c r="AM193" i="24"/>
  <c r="AN193" i="24" s="1"/>
  <c r="DW197" i="24"/>
  <c r="DC198" i="24" l="1"/>
  <c r="DD198" i="24"/>
  <c r="DI197" i="24"/>
  <c r="DJ197" i="24" s="1"/>
  <c r="BG193" i="24"/>
  <c r="AR194" i="24" s="1"/>
  <c r="AO193" i="24"/>
  <c r="Z194" i="24" s="1"/>
  <c r="I201" i="24"/>
  <c r="J201" i="24" s="1"/>
  <c r="L201" i="24"/>
  <c r="DX197" i="24"/>
  <c r="DY197" i="24" s="1"/>
  <c r="DZ197" i="24" s="1"/>
  <c r="DV198" i="24"/>
  <c r="DU198" i="24"/>
  <c r="CS200" i="24"/>
  <c r="CD201" i="24" s="1"/>
  <c r="Q201" i="24" l="1"/>
  <c r="R201" i="24" s="1"/>
  <c r="S201" i="24" s="1"/>
  <c r="T201" i="24" s="1"/>
  <c r="EA197" i="24"/>
  <c r="EB197" i="24" s="1"/>
  <c r="EC197" i="24" s="1"/>
  <c r="DN198" i="24" s="1"/>
  <c r="DK197" i="24"/>
  <c r="CV198" i="24" s="1"/>
  <c r="CE201" i="24"/>
  <c r="CF201" i="24" s="1"/>
  <c r="CH201" i="24"/>
  <c r="AA194" i="24"/>
  <c r="AB194" i="24" s="1"/>
  <c r="AD194" i="24"/>
  <c r="AV194" i="24"/>
  <c r="AS194" i="24"/>
  <c r="AT194" i="24" s="1"/>
  <c r="CM201" i="24" l="1"/>
  <c r="CN201" i="24" s="1"/>
  <c r="AI194" i="24"/>
  <c r="AG195" i="24" s="1"/>
  <c r="BA194" i="24"/>
  <c r="AZ195" i="24" s="1"/>
  <c r="O202" i="24"/>
  <c r="P202" i="24"/>
  <c r="U201" i="24"/>
  <c r="V201" i="24" s="1"/>
  <c r="DO198" i="24"/>
  <c r="DP198" i="24" s="1"/>
  <c r="DR198" i="24"/>
  <c r="CZ198" i="24"/>
  <c r="CW198" i="24"/>
  <c r="CX198" i="24" s="1"/>
  <c r="BB194" i="24" l="1"/>
  <c r="AY195" i="24"/>
  <c r="CL202" i="24"/>
  <c r="CK202" i="24"/>
  <c r="AH195" i="24"/>
  <c r="AJ194" i="24"/>
  <c r="DW198" i="24"/>
  <c r="DX198" i="24" s="1"/>
  <c r="W201" i="24"/>
  <c r="H202" i="24" s="1"/>
  <c r="CO201" i="24"/>
  <c r="CP201" i="24" s="1"/>
  <c r="DE198" i="24"/>
  <c r="BC194" i="24" l="1"/>
  <c r="BD194" i="24" s="1"/>
  <c r="BE194" i="24" s="1"/>
  <c r="AK194" i="24"/>
  <c r="AL194" i="24" s="1"/>
  <c r="AM194" i="24" s="1"/>
  <c r="AN194" i="24" s="1"/>
  <c r="DU199" i="24"/>
  <c r="DV199" i="24"/>
  <c r="CQ201" i="24"/>
  <c r="CR201" i="24" s="1"/>
  <c r="DF198" i="24"/>
  <c r="DY198" i="24" s="1"/>
  <c r="DZ198" i="24" s="1"/>
  <c r="DC199" i="24"/>
  <c r="DD199" i="24"/>
  <c r="I202" i="24"/>
  <c r="J202" i="24" s="1"/>
  <c r="L202" i="24"/>
  <c r="BF194" i="24" l="1"/>
  <c r="BG194" i="24" s="1"/>
  <c r="AR195" i="24" s="1"/>
  <c r="Q202" i="24"/>
  <c r="R202" i="24" s="1"/>
  <c r="S202" i="24" s="1"/>
  <c r="T202" i="24" s="1"/>
  <c r="CS201" i="24"/>
  <c r="CD202" i="24" s="1"/>
  <c r="DG198" i="24"/>
  <c r="DH198" i="24" s="1"/>
  <c r="AO194" i="24"/>
  <c r="Z195" i="24" s="1"/>
  <c r="EA198" i="24"/>
  <c r="EB198" i="24" s="1"/>
  <c r="P203" i="24" l="1"/>
  <c r="O203" i="24"/>
  <c r="U202" i="24"/>
  <c r="V202" i="24" s="1"/>
  <c r="AS195" i="24"/>
  <c r="AT195" i="24" s="1"/>
  <c r="AV195" i="24"/>
  <c r="CH202" i="24"/>
  <c r="CE202" i="24"/>
  <c r="CF202" i="24" s="1"/>
  <c r="DI198" i="24"/>
  <c r="DJ198" i="24" s="1"/>
  <c r="AD195" i="24"/>
  <c r="AA195" i="24"/>
  <c r="AB195" i="24" s="1"/>
  <c r="EC198" i="24" l="1"/>
  <c r="DN199" i="24" s="1"/>
  <c r="DK198" i="24"/>
  <c r="CV199" i="24" s="1"/>
  <c r="BA195" i="24"/>
  <c r="AI195" i="24"/>
  <c r="W202" i="24"/>
  <c r="H203" i="24" s="1"/>
  <c r="CM202" i="24"/>
  <c r="DR199" i="24" l="1"/>
  <c r="DO199" i="24"/>
  <c r="DP199" i="24" s="1"/>
  <c r="AJ195" i="24"/>
  <c r="AK195" i="24" s="1"/>
  <c r="AL195" i="24" s="1"/>
  <c r="AG196" i="24"/>
  <c r="AH196" i="24"/>
  <c r="CN202" i="24"/>
  <c r="CL203" i="24"/>
  <c r="CK203" i="24"/>
  <c r="L203" i="24"/>
  <c r="I203" i="24"/>
  <c r="J203" i="24" s="1"/>
  <c r="BB195" i="24"/>
  <c r="AY196" i="24"/>
  <c r="AZ196" i="24"/>
  <c r="CZ199" i="24"/>
  <c r="CW199" i="24"/>
  <c r="CX199" i="24" s="1"/>
  <c r="AM195" i="24" l="1"/>
  <c r="AN195" i="24" s="1"/>
  <c r="Q203" i="24"/>
  <c r="BC195" i="24"/>
  <c r="BD195" i="24" s="1"/>
  <c r="CO202" i="24"/>
  <c r="CP202" i="24" s="1"/>
  <c r="DE199" i="24"/>
  <c r="DW199" i="24"/>
  <c r="AO195" i="24" l="1"/>
  <c r="Z196" i="24" s="1"/>
  <c r="DX199" i="24"/>
  <c r="DV200" i="24"/>
  <c r="DU200" i="24"/>
  <c r="R203" i="24"/>
  <c r="O204" i="24"/>
  <c r="P204" i="24"/>
  <c r="CQ202" i="24"/>
  <c r="CR202" i="24" s="1"/>
  <c r="DF199" i="24"/>
  <c r="DC200" i="24"/>
  <c r="DD200" i="24"/>
  <c r="BE195" i="24"/>
  <c r="BF195" i="24" s="1"/>
  <c r="BG195" i="24" s="1"/>
  <c r="AR196" i="24" s="1"/>
  <c r="DY199" i="24" l="1"/>
  <c r="DZ199" i="24" s="1"/>
  <c r="EA199" i="24" s="1"/>
  <c r="EB199" i="24" s="1"/>
  <c r="AS196" i="24"/>
  <c r="AT196" i="24" s="1"/>
  <c r="AV196" i="24"/>
  <c r="CS202" i="24"/>
  <c r="CD203" i="24" s="1"/>
  <c r="DG199" i="24"/>
  <c r="DH199" i="24" s="1"/>
  <c r="S203" i="24"/>
  <c r="T203" i="24" s="1"/>
  <c r="AD196" i="24"/>
  <c r="AA196" i="24"/>
  <c r="AB196" i="24" s="1"/>
  <c r="DI199" i="24" l="1"/>
  <c r="DJ199" i="24" s="1"/>
  <c r="CE203" i="24"/>
  <c r="CF203" i="24" s="1"/>
  <c r="CH203" i="24"/>
  <c r="U203" i="24"/>
  <c r="V203" i="24" s="1"/>
  <c r="AI196" i="24"/>
  <c r="BA196" i="24"/>
  <c r="CM203" i="24" l="1"/>
  <c r="CN203" i="24" s="1"/>
  <c r="EC199" i="24"/>
  <c r="DN200" i="24" s="1"/>
  <c r="DK199" i="24"/>
  <c r="CV200" i="24" s="1"/>
  <c r="W203" i="24"/>
  <c r="H204" i="24" s="1"/>
  <c r="BB196" i="24"/>
  <c r="AY197" i="24"/>
  <c r="AZ197" i="24"/>
  <c r="AJ196" i="24"/>
  <c r="AK196" i="24" s="1"/>
  <c r="AL196" i="24" s="1"/>
  <c r="AG197" i="24"/>
  <c r="AH197" i="24"/>
  <c r="CK204" i="24" l="1"/>
  <c r="CL204" i="24"/>
  <c r="AM196" i="24"/>
  <c r="AN196" i="24" s="1"/>
  <c r="DR200" i="24"/>
  <c r="DO200" i="24"/>
  <c r="DP200" i="24" s="1"/>
  <c r="BC196" i="24"/>
  <c r="BD196" i="24" s="1"/>
  <c r="CO203" i="24"/>
  <c r="CP203" i="24" s="1"/>
  <c r="L204" i="24"/>
  <c r="I204" i="24"/>
  <c r="J204" i="24" s="1"/>
  <c r="CW200" i="24"/>
  <c r="CX200" i="24" s="1"/>
  <c r="CZ200" i="24"/>
  <c r="DE200" i="24" l="1"/>
  <c r="DF200" i="24" s="1"/>
  <c r="DG200" i="24" s="1"/>
  <c r="DH200" i="24" s="1"/>
  <c r="AO196" i="24"/>
  <c r="Z197" i="24" s="1"/>
  <c r="DW200" i="24"/>
  <c r="Q204" i="24"/>
  <c r="CQ203" i="24"/>
  <c r="CR203" i="24" s="1"/>
  <c r="BE196" i="24"/>
  <c r="BF196" i="24" s="1"/>
  <c r="BG196" i="24" s="1"/>
  <c r="AR197" i="24" s="1"/>
  <c r="DD201" i="24" l="1"/>
  <c r="DC201" i="24"/>
  <c r="AV197" i="24"/>
  <c r="AS197" i="24"/>
  <c r="AT197" i="24" s="1"/>
  <c r="DI200" i="24"/>
  <c r="DJ200" i="24" s="1"/>
  <c r="R204" i="24"/>
  <c r="S204" i="24" s="1"/>
  <c r="T204" i="24" s="1"/>
  <c r="P205" i="24"/>
  <c r="O205" i="24"/>
  <c r="DX200" i="24"/>
  <c r="DY200" i="24" s="1"/>
  <c r="DZ200" i="24" s="1"/>
  <c r="DU201" i="24"/>
  <c r="DV201" i="24"/>
  <c r="CS203" i="24"/>
  <c r="CD204" i="24" s="1"/>
  <c r="AA197" i="24"/>
  <c r="AB197" i="24" s="1"/>
  <c r="AD197" i="24"/>
  <c r="BA197" i="24" l="1"/>
  <c r="BB197" i="24" s="1"/>
  <c r="AI197" i="24"/>
  <c r="AJ197" i="24" s="1"/>
  <c r="U204" i="24"/>
  <c r="V204" i="24" s="1"/>
  <c r="EA200" i="24"/>
  <c r="EB200" i="24" s="1"/>
  <c r="EC200" i="24" s="1"/>
  <c r="DN201" i="24" s="1"/>
  <c r="DK200" i="24"/>
  <c r="CV201" i="24" s="1"/>
  <c r="CE204" i="24"/>
  <c r="CF204" i="24" s="1"/>
  <c r="CH204" i="24"/>
  <c r="AZ198" i="24" l="1"/>
  <c r="AY198" i="24"/>
  <c r="BC197" i="24"/>
  <c r="BD197" i="24" s="1"/>
  <c r="BE197" i="24" s="1"/>
  <c r="BF197" i="24" s="1"/>
  <c r="AH198" i="24"/>
  <c r="AG198" i="24"/>
  <c r="DR201" i="24"/>
  <c r="DO201" i="24"/>
  <c r="DP201" i="24" s="1"/>
  <c r="AK197" i="24"/>
  <c r="AL197" i="24" s="1"/>
  <c r="CM204" i="24"/>
  <c r="CW201" i="24"/>
  <c r="CX201" i="24" s="1"/>
  <c r="CZ201" i="24"/>
  <c r="W204" i="24"/>
  <c r="H205" i="24" s="1"/>
  <c r="DW201" i="24" l="1"/>
  <c r="DV202" i="24" s="1"/>
  <c r="DE201" i="24"/>
  <c r="CN204" i="24"/>
  <c r="CO204" i="24" s="1"/>
  <c r="CP204" i="24" s="1"/>
  <c r="CK205" i="24"/>
  <c r="CL205" i="24"/>
  <c r="AM197" i="24"/>
  <c r="AN197" i="24" s="1"/>
  <c r="I205" i="24"/>
  <c r="J205" i="24" s="1"/>
  <c r="L205" i="24"/>
  <c r="Q205" i="24" l="1"/>
  <c r="R205" i="24" s="1"/>
  <c r="S205" i="24" s="1"/>
  <c r="T205" i="24" s="1"/>
  <c r="DU202" i="24"/>
  <c r="DX201" i="24"/>
  <c r="BG197" i="24"/>
  <c r="AR198" i="24" s="1"/>
  <c r="AO197" i="24"/>
  <c r="Z198" i="24" s="1"/>
  <c r="CQ204" i="24"/>
  <c r="CR204" i="24" s="1"/>
  <c r="DF201" i="24"/>
  <c r="DC202" i="24"/>
  <c r="DD202" i="24"/>
  <c r="DY201" i="24" l="1"/>
  <c r="DZ201" i="24" s="1"/>
  <c r="EA201" i="24" s="1"/>
  <c r="EB201" i="24" s="1"/>
  <c r="O206" i="24"/>
  <c r="P206" i="24"/>
  <c r="U205" i="24"/>
  <c r="V205" i="24" s="1"/>
  <c r="CS204" i="24"/>
  <c r="CD205" i="24" s="1"/>
  <c r="AV198" i="24"/>
  <c r="AS198" i="24"/>
  <c r="AT198" i="24" s="1"/>
  <c r="BM198" i="24"/>
  <c r="DG201" i="24"/>
  <c r="DH201" i="24" s="1"/>
  <c r="AD198" i="24"/>
  <c r="AA198" i="24"/>
  <c r="AB198" i="24" s="1"/>
  <c r="BL198" i="24"/>
  <c r="W205" i="24" l="1"/>
  <c r="H206" i="24" s="1"/>
  <c r="DI201" i="24"/>
  <c r="DJ201" i="24" s="1"/>
  <c r="BA198" i="24"/>
  <c r="CH205" i="24"/>
  <c r="EG210" i="24"/>
  <c r="CE205" i="24"/>
  <c r="CF205" i="24" s="1"/>
  <c r="AI198" i="24"/>
  <c r="CM205" i="24" l="1"/>
  <c r="CK206" i="24" s="1"/>
  <c r="EC201" i="24"/>
  <c r="DN202" i="24" s="1"/>
  <c r="DK201" i="24"/>
  <c r="CV202" i="24" s="1"/>
  <c r="BB198" i="24"/>
  <c r="AY199" i="24"/>
  <c r="AZ199" i="24"/>
  <c r="AJ198" i="24"/>
  <c r="AH199" i="24"/>
  <c r="AG199" i="24"/>
  <c r="L206" i="24"/>
  <c r="I206" i="24"/>
  <c r="J206" i="24" s="1"/>
  <c r="CN205" i="24" l="1"/>
  <c r="CO205" i="24" s="1"/>
  <c r="CP205" i="24" s="1"/>
  <c r="CL206" i="24"/>
  <c r="BC198" i="24"/>
  <c r="BD198" i="24" s="1"/>
  <c r="BE198" i="24" s="1"/>
  <c r="BF198" i="24" s="1"/>
  <c r="DR202" i="24"/>
  <c r="DO202" i="24"/>
  <c r="DP202" i="24" s="1"/>
  <c r="Q206" i="24"/>
  <c r="AK198" i="24"/>
  <c r="AL198" i="24" s="1"/>
  <c r="CZ202" i="24"/>
  <c r="CW202" i="24"/>
  <c r="CX202" i="24" s="1"/>
  <c r="DW202" i="24" l="1"/>
  <c r="DV203" i="24" s="1"/>
  <c r="DE202" i="24"/>
  <c r="DD203" i="24" s="1"/>
  <c r="AM198" i="24"/>
  <c r="AN198" i="24" s="1"/>
  <c r="R206" i="24"/>
  <c r="P207" i="24"/>
  <c r="O207" i="24"/>
  <c r="CQ205" i="24"/>
  <c r="CR205" i="24" s="1"/>
  <c r="DX202" i="24" l="1"/>
  <c r="DU203" i="24"/>
  <c r="DF202" i="24"/>
  <c r="DG202" i="24" s="1"/>
  <c r="DH202" i="24" s="1"/>
  <c r="DI202" i="24" s="1"/>
  <c r="DJ202" i="24" s="1"/>
  <c r="DC203" i="24"/>
  <c r="BG198" i="24"/>
  <c r="AR199" i="24" s="1"/>
  <c r="AO198" i="24"/>
  <c r="Z199" i="24" s="1"/>
  <c r="CS205" i="24"/>
  <c r="CD206" i="24" s="1"/>
  <c r="S206" i="24"/>
  <c r="T206" i="24" s="1"/>
  <c r="DY202" i="24" l="1"/>
  <c r="DZ202" i="24" s="1"/>
  <c r="EA202" i="24" s="1"/>
  <c r="EB202" i="24" s="1"/>
  <c r="EC202" i="24" s="1"/>
  <c r="DN203" i="24" s="1"/>
  <c r="DK202" i="24"/>
  <c r="CV203" i="24" s="1"/>
  <c r="AD199" i="24"/>
  <c r="AA199" i="24"/>
  <c r="AB199" i="24" s="1"/>
  <c r="U206" i="24"/>
  <c r="V206" i="24" s="1"/>
  <c r="AV199" i="24"/>
  <c r="AS199" i="24"/>
  <c r="AT199" i="24" s="1"/>
  <c r="CH206" i="24"/>
  <c r="CE206" i="24"/>
  <c r="CF206" i="24" s="1"/>
  <c r="W206" i="24" l="1"/>
  <c r="H207" i="24" s="1"/>
  <c r="DR203" i="24"/>
  <c r="DO203" i="24"/>
  <c r="DP203" i="24" s="1"/>
  <c r="AI199" i="24"/>
  <c r="BA199" i="24"/>
  <c r="CM206" i="24"/>
  <c r="CZ203" i="24"/>
  <c r="CW203" i="24"/>
  <c r="CX203" i="24" s="1"/>
  <c r="DE203" i="24" l="1"/>
  <c r="DC204" i="24" s="1"/>
  <c r="DW203" i="24"/>
  <c r="DX203" i="24" s="1"/>
  <c r="CN206" i="24"/>
  <c r="CO206" i="24" s="1"/>
  <c r="CP206" i="24" s="1"/>
  <c r="CL207" i="24"/>
  <c r="CK207" i="24"/>
  <c r="BB199" i="24"/>
  <c r="AY200" i="24"/>
  <c r="AZ200" i="24"/>
  <c r="AJ199" i="24"/>
  <c r="AK199" i="24" s="1"/>
  <c r="AL199" i="24" s="1"/>
  <c r="AG200" i="24"/>
  <c r="AH200" i="24"/>
  <c r="L207" i="24"/>
  <c r="I207" i="24"/>
  <c r="J207" i="24" s="1"/>
  <c r="DU204" i="24" l="1"/>
  <c r="DV204" i="24"/>
  <c r="DD204" i="24"/>
  <c r="DF203" i="24"/>
  <c r="DY203" i="24" s="1"/>
  <c r="DZ203" i="24" s="1"/>
  <c r="EA203" i="24" s="1"/>
  <c r="EB203" i="24" s="1"/>
  <c r="CQ206" i="24"/>
  <c r="CR206" i="24" s="1"/>
  <c r="AM199" i="24"/>
  <c r="AN199" i="24" s="1"/>
  <c r="BC199" i="24"/>
  <c r="BD199" i="24" s="1"/>
  <c r="Q207" i="24"/>
  <c r="DG203" i="24" l="1"/>
  <c r="DH203" i="24" s="1"/>
  <c r="DI203" i="24" s="1"/>
  <c r="DJ203" i="24" s="1"/>
  <c r="CS206" i="24"/>
  <c r="CD207" i="24" s="1"/>
  <c r="AO199" i="24"/>
  <c r="Z200" i="24" s="1"/>
  <c r="R207" i="24"/>
  <c r="P208" i="24"/>
  <c r="O208" i="24"/>
  <c r="BE199" i="24"/>
  <c r="BF199" i="24" s="1"/>
  <c r="BG199" i="24" s="1"/>
  <c r="AR200" i="24" s="1"/>
  <c r="AS200" i="24" l="1"/>
  <c r="AT200" i="24" s="1"/>
  <c r="AV200" i="24"/>
  <c r="EC203" i="24"/>
  <c r="DN204" i="24" s="1"/>
  <c r="DK203" i="24"/>
  <c r="CV204" i="24" s="1"/>
  <c r="AA200" i="24"/>
  <c r="AB200" i="24" s="1"/>
  <c r="AD200" i="24"/>
  <c r="S207" i="24"/>
  <c r="T207" i="24" s="1"/>
  <c r="CH207" i="24"/>
  <c r="CE207" i="24"/>
  <c r="CF207" i="24" s="1"/>
  <c r="AI200" i="24" l="1"/>
  <c r="AH201" i="24" s="1"/>
  <c r="CM207" i="24"/>
  <c r="CZ204" i="24"/>
  <c r="CW204" i="24"/>
  <c r="CX204" i="24" s="1"/>
  <c r="DR204" i="24"/>
  <c r="DO204" i="24"/>
  <c r="DP204" i="24" s="1"/>
  <c r="U207" i="24"/>
  <c r="V207" i="24" s="1"/>
  <c r="BA200" i="24"/>
  <c r="AG201" i="24" l="1"/>
  <c r="AJ200" i="24"/>
  <c r="AK200" i="24" s="1"/>
  <c r="AL200" i="24" s="1"/>
  <c r="AM200" i="24" s="1"/>
  <c r="AN200" i="24" s="1"/>
  <c r="W207" i="24"/>
  <c r="H208" i="24" s="1"/>
  <c r="BB200" i="24"/>
  <c r="AY201" i="24"/>
  <c r="AZ201" i="24"/>
  <c r="DW204" i="24"/>
  <c r="CN207" i="24"/>
  <c r="CO207" i="24" s="1"/>
  <c r="CP207" i="24" s="1"/>
  <c r="CK208" i="24"/>
  <c r="CL208" i="24"/>
  <c r="DE204" i="24"/>
  <c r="BC200" i="24" l="1"/>
  <c r="BD200" i="24" s="1"/>
  <c r="BE200" i="24" s="1"/>
  <c r="BF200" i="24" s="1"/>
  <c r="BG200" i="24" s="1"/>
  <c r="AR201" i="24" s="1"/>
  <c r="CQ207" i="24"/>
  <c r="CR207" i="24" s="1"/>
  <c r="AO200" i="24"/>
  <c r="Z201" i="24" s="1"/>
  <c r="I208" i="24"/>
  <c r="J208" i="24" s="1"/>
  <c r="L208" i="24"/>
  <c r="DF204" i="24"/>
  <c r="DG204" i="24" s="1"/>
  <c r="DH204" i="24" s="1"/>
  <c r="DC205" i="24"/>
  <c r="DD205" i="24"/>
  <c r="DX204" i="24"/>
  <c r="DV205" i="24"/>
  <c r="DU205" i="24"/>
  <c r="Q208" i="24" l="1"/>
  <c r="O209" i="24" s="1"/>
  <c r="DI204" i="24"/>
  <c r="DJ204" i="24" s="1"/>
  <c r="AV201" i="24"/>
  <c r="AS201" i="24"/>
  <c r="AT201" i="24" s="1"/>
  <c r="AA201" i="24"/>
  <c r="AB201" i="24" s="1"/>
  <c r="AD201" i="24"/>
  <c r="CS207" i="24"/>
  <c r="CD208" i="24" s="1"/>
  <c r="DY204" i="24"/>
  <c r="DZ204" i="24" s="1"/>
  <c r="P209" i="24" l="1"/>
  <c r="R208" i="24"/>
  <c r="S208" i="24" s="1"/>
  <c r="T208" i="24" s="1"/>
  <c r="BA201" i="24"/>
  <c r="AZ202" i="24" s="1"/>
  <c r="DK204" i="24"/>
  <c r="CV205" i="24" s="1"/>
  <c r="CH208" i="24"/>
  <c r="CE208" i="24"/>
  <c r="CF208" i="24" s="1"/>
  <c r="EA204" i="24"/>
  <c r="EB204" i="24" s="1"/>
  <c r="EC204" i="24" s="1"/>
  <c r="DN205" i="24" s="1"/>
  <c r="AI201" i="24"/>
  <c r="AY202" i="24" l="1"/>
  <c r="BB201" i="24"/>
  <c r="EI210" i="24"/>
  <c r="DR205" i="24"/>
  <c r="DO205" i="24"/>
  <c r="DP205" i="24" s="1"/>
  <c r="AJ201" i="24"/>
  <c r="AG202" i="24"/>
  <c r="AH202" i="24"/>
  <c r="U208" i="24"/>
  <c r="V208" i="24" s="1"/>
  <c r="CM208" i="24"/>
  <c r="CZ205" i="24"/>
  <c r="EH210" i="24"/>
  <c r="CW205" i="24"/>
  <c r="CX205" i="24" s="1"/>
  <c r="BC201" i="24" l="1"/>
  <c r="BD201" i="24" s="1"/>
  <c r="BE201" i="24" s="1"/>
  <c r="BF201" i="24" s="1"/>
  <c r="DW205" i="24"/>
  <c r="DX205" i="24" s="1"/>
  <c r="AK201" i="24"/>
  <c r="AL201" i="24" s="1"/>
  <c r="AM201" i="24" s="1"/>
  <c r="AN201" i="24" s="1"/>
  <c r="DE205" i="24"/>
  <c r="DC206" i="24" s="1"/>
  <c r="CN208" i="24"/>
  <c r="CO208" i="24" s="1"/>
  <c r="CP208" i="24" s="1"/>
  <c r="CL209" i="24"/>
  <c r="CK209" i="24"/>
  <c r="W208" i="24"/>
  <c r="H209" i="24" s="1"/>
  <c r="DD206" i="24" l="1"/>
  <c r="DF205" i="24"/>
  <c r="DG205" i="24" s="1"/>
  <c r="DH205" i="24" s="1"/>
  <c r="DV206" i="24"/>
  <c r="DU206" i="24"/>
  <c r="BG201" i="24"/>
  <c r="AR202" i="24" s="1"/>
  <c r="AO201" i="24"/>
  <c r="Z202" i="24" s="1"/>
  <c r="CQ208" i="24"/>
  <c r="CR208" i="24" s="1"/>
  <c r="I209" i="24"/>
  <c r="J209" i="24" s="1"/>
  <c r="L209" i="24"/>
  <c r="DY205" i="24" l="1"/>
  <c r="DZ205" i="24" s="1"/>
  <c r="EA205" i="24" s="1"/>
  <c r="EB205" i="24" s="1"/>
  <c r="Q209" i="24"/>
  <c r="R209" i="24" s="1"/>
  <c r="S209" i="24" s="1"/>
  <c r="T209" i="24" s="1"/>
  <c r="CS208" i="24"/>
  <c r="CD209" i="24" s="1"/>
  <c r="AD202" i="24"/>
  <c r="AA202" i="24"/>
  <c r="AB202" i="24" s="1"/>
  <c r="DI205" i="24"/>
  <c r="DJ205" i="24" s="1"/>
  <c r="AV202" i="24"/>
  <c r="AS202" i="24"/>
  <c r="AT202" i="24" s="1"/>
  <c r="P210" i="24" l="1"/>
  <c r="O210" i="24"/>
  <c r="AI202" i="24"/>
  <c r="AH203" i="24" s="1"/>
  <c r="EC205" i="24"/>
  <c r="DN206" i="24" s="1"/>
  <c r="DK205" i="24"/>
  <c r="CV206" i="24" s="1"/>
  <c r="U209" i="24"/>
  <c r="V209" i="24" s="1"/>
  <c r="BA202" i="24"/>
  <c r="CH209" i="24"/>
  <c r="CE209" i="24"/>
  <c r="CF209" i="24" s="1"/>
  <c r="AG203" i="24" l="1"/>
  <c r="AJ202" i="24"/>
  <c r="AK202" i="24" s="1"/>
  <c r="AL202" i="24" s="1"/>
  <c r="AM202" i="24" s="1"/>
  <c r="AN202" i="24" s="1"/>
  <c r="DO206" i="24"/>
  <c r="DP206" i="24" s="1"/>
  <c r="DR206" i="24"/>
  <c r="W209" i="24"/>
  <c r="H210" i="24" s="1"/>
  <c r="CM209" i="24"/>
  <c r="BB202" i="24"/>
  <c r="AY203" i="24"/>
  <c r="AZ203" i="24"/>
  <c r="CZ206" i="24"/>
  <c r="CW206" i="24"/>
  <c r="CX206" i="24" s="1"/>
  <c r="BC202" i="24" l="1"/>
  <c r="BD202" i="24" s="1"/>
  <c r="BE202" i="24" s="1"/>
  <c r="BF202" i="24" s="1"/>
  <c r="BG202" i="24" s="1"/>
  <c r="AR203" i="24" s="1"/>
  <c r="DE206" i="24"/>
  <c r="DC207" i="24" s="1"/>
  <c r="AO202" i="24"/>
  <c r="Z203" i="24" s="1"/>
  <c r="I210" i="24"/>
  <c r="J210" i="24" s="1"/>
  <c r="L210" i="24"/>
  <c r="BK210" i="24"/>
  <c r="DW206" i="24"/>
  <c r="CN209" i="24"/>
  <c r="CO209" i="24" s="1"/>
  <c r="CP209" i="24" s="1"/>
  <c r="CK210" i="24"/>
  <c r="CL210" i="24"/>
  <c r="DD207" i="24" l="1"/>
  <c r="DF206" i="24"/>
  <c r="DG206" i="24" s="1"/>
  <c r="DH206" i="24" s="1"/>
  <c r="DI206" i="24" s="1"/>
  <c r="DJ206" i="24" s="1"/>
  <c r="Q210" i="24"/>
  <c r="P211" i="24" s="1"/>
  <c r="AV203" i="24"/>
  <c r="AS203" i="24"/>
  <c r="AT203" i="24" s="1"/>
  <c r="AD203" i="24"/>
  <c r="AA203" i="24"/>
  <c r="AB203" i="24" s="1"/>
  <c r="DX206" i="24"/>
  <c r="DU207" i="24"/>
  <c r="DV207" i="24"/>
  <c r="CQ209" i="24"/>
  <c r="CR209" i="24" s="1"/>
  <c r="DY206" i="24" l="1"/>
  <c r="DZ206" i="24" s="1"/>
  <c r="EA206" i="24" s="1"/>
  <c r="EB206" i="24" s="1"/>
  <c r="EC206" i="24" s="1"/>
  <c r="DN207" i="24" s="1"/>
  <c r="R210" i="24"/>
  <c r="S210" i="24" s="1"/>
  <c r="T210" i="24" s="1"/>
  <c r="O211" i="24"/>
  <c r="BA203" i="24"/>
  <c r="BB203" i="24" s="1"/>
  <c r="DK206" i="24"/>
  <c r="CV207" i="24" s="1"/>
  <c r="AI203" i="24"/>
  <c r="CS209" i="24"/>
  <c r="CD210" i="24" s="1"/>
  <c r="AZ204" i="24" l="1"/>
  <c r="AY204" i="24"/>
  <c r="DR207" i="24"/>
  <c r="DO207" i="24"/>
  <c r="DP207" i="24" s="1"/>
  <c r="CE210" i="24"/>
  <c r="CF210" i="24" s="1"/>
  <c r="CH210" i="24"/>
  <c r="CW207" i="24"/>
  <c r="CX207" i="24" s="1"/>
  <c r="CZ207" i="24"/>
  <c r="U210" i="24"/>
  <c r="V210" i="24" s="1"/>
  <c r="AJ203" i="24"/>
  <c r="BC203" i="24" s="1"/>
  <c r="BD203" i="24" s="1"/>
  <c r="AH204" i="24"/>
  <c r="AG204" i="24"/>
  <c r="DE207" i="24" l="1"/>
  <c r="DC208" i="24" s="1"/>
  <c r="CM210" i="24"/>
  <c r="CK211" i="24" s="1"/>
  <c r="DW207" i="24"/>
  <c r="DX207" i="24" s="1"/>
  <c r="AK203" i="24"/>
  <c r="AL203" i="24" s="1"/>
  <c r="AM203" i="24" s="1"/>
  <c r="AN203" i="24" s="1"/>
  <c r="BE203" i="24"/>
  <c r="BF203" i="24" s="1"/>
  <c r="W210" i="24"/>
  <c r="H211" i="24" s="1"/>
  <c r="CN210" i="24" l="1"/>
  <c r="CO210" i="24" s="1"/>
  <c r="CP210" i="24" s="1"/>
  <c r="CL211" i="24"/>
  <c r="DD208" i="24"/>
  <c r="DF207" i="24"/>
  <c r="DG207" i="24" s="1"/>
  <c r="DH207" i="24" s="1"/>
  <c r="DU208" i="24"/>
  <c r="DV208" i="24"/>
  <c r="BG203" i="24"/>
  <c r="AR204" i="24" s="1"/>
  <c r="AO203" i="24"/>
  <c r="Z204" i="24" s="1"/>
  <c r="I211" i="24"/>
  <c r="J211" i="24" s="1"/>
  <c r="L211" i="24"/>
  <c r="DY207" i="24" l="1"/>
  <c r="DZ207" i="24" s="1"/>
  <c r="EA207" i="24" s="1"/>
  <c r="EB207" i="24" s="1"/>
  <c r="DI207" i="24"/>
  <c r="DJ207" i="24" s="1"/>
  <c r="CQ210" i="24"/>
  <c r="CR210" i="24" s="1"/>
  <c r="AV204" i="24"/>
  <c r="AS204" i="24"/>
  <c r="AT204" i="24" s="1"/>
  <c r="Q211" i="24"/>
  <c r="AD204" i="24"/>
  <c r="AA204" i="24"/>
  <c r="AB204" i="24" s="1"/>
  <c r="CS210" i="24" l="1"/>
  <c r="CD211" i="24" s="1"/>
  <c r="EC207" i="24"/>
  <c r="DN208" i="24" s="1"/>
  <c r="DK207" i="24"/>
  <c r="CV208" i="24" s="1"/>
  <c r="BA204" i="24"/>
  <c r="AI204" i="24"/>
  <c r="R211" i="24"/>
  <c r="S211" i="24" s="1"/>
  <c r="T211" i="24" s="1"/>
  <c r="P212" i="24"/>
  <c r="O212" i="24"/>
  <c r="U211" i="24" l="1"/>
  <c r="V211" i="24" s="1"/>
  <c r="BB204" i="24"/>
  <c r="AZ205" i="24"/>
  <c r="AY205" i="24"/>
  <c r="CZ208" i="24"/>
  <c r="CW208" i="24"/>
  <c r="CX208" i="24" s="1"/>
  <c r="AJ204" i="24"/>
  <c r="AG205" i="24"/>
  <c r="AH205" i="24"/>
  <c r="DR208" i="24"/>
  <c r="DO208" i="24"/>
  <c r="DP208" i="24" s="1"/>
  <c r="CE211" i="24"/>
  <c r="CF211" i="24" s="1"/>
  <c r="CH211" i="24"/>
  <c r="CM211" i="24" l="1"/>
  <c r="CK212" i="24" s="1"/>
  <c r="BC204" i="24"/>
  <c r="BD204" i="24" s="1"/>
  <c r="BE204" i="24" s="1"/>
  <c r="BF204" i="24" s="1"/>
  <c r="AK204" i="24"/>
  <c r="AL204" i="24" s="1"/>
  <c r="AM204" i="24" s="1"/>
  <c r="AN204" i="24" s="1"/>
  <c r="W211" i="24"/>
  <c r="H212" i="24" s="1"/>
  <c r="DE208" i="24"/>
  <c r="DW208" i="24"/>
  <c r="CN211" i="24" l="1"/>
  <c r="CO211" i="24" s="1"/>
  <c r="CP211" i="24" s="1"/>
  <c r="CQ211" i="24" s="1"/>
  <c r="CR211" i="24" s="1"/>
  <c r="CL212" i="24"/>
  <c r="BG204" i="24"/>
  <c r="AR205" i="24" s="1"/>
  <c r="AO204" i="24"/>
  <c r="Z205" i="24" s="1"/>
  <c r="DF208" i="24"/>
  <c r="DG208" i="24" s="1"/>
  <c r="DH208" i="24" s="1"/>
  <c r="DC209" i="24"/>
  <c r="DD209" i="24"/>
  <c r="I212" i="24"/>
  <c r="J212" i="24" s="1"/>
  <c r="L212" i="24"/>
  <c r="DX208" i="24"/>
  <c r="DV209" i="24"/>
  <c r="DU209" i="24"/>
  <c r="Q212" i="24" l="1"/>
  <c r="R212" i="24" s="1"/>
  <c r="S212" i="24" s="1"/>
  <c r="T212" i="24" s="1"/>
  <c r="DI208" i="24"/>
  <c r="DJ208" i="24" s="1"/>
  <c r="CS211" i="24"/>
  <c r="CD212" i="24" s="1"/>
  <c r="AD205" i="24"/>
  <c r="AA205" i="24"/>
  <c r="AB205" i="24" s="1"/>
  <c r="AV205" i="24"/>
  <c r="AS205" i="24"/>
  <c r="AT205" i="24" s="1"/>
  <c r="DY208" i="24"/>
  <c r="DZ208" i="24" s="1"/>
  <c r="P213" i="24" l="1"/>
  <c r="O213" i="24"/>
  <c r="U212" i="24"/>
  <c r="V212" i="24" s="1"/>
  <c r="DK208" i="24"/>
  <c r="CV209" i="24" s="1"/>
  <c r="CH212" i="24"/>
  <c r="CE212" i="24"/>
  <c r="CF212" i="24" s="1"/>
  <c r="AI205" i="24"/>
  <c r="EA208" i="24"/>
  <c r="EB208" i="24" s="1"/>
  <c r="EC208" i="24" s="1"/>
  <c r="DN209" i="24" s="1"/>
  <c r="BA205" i="24"/>
  <c r="CM212" i="24" l="1"/>
  <c r="CK213" i="24" s="1"/>
  <c r="DR209" i="24"/>
  <c r="DO209" i="24"/>
  <c r="DP209" i="24" s="1"/>
  <c r="CZ209" i="24"/>
  <c r="CW209" i="24"/>
  <c r="CX209" i="24" s="1"/>
  <c r="BB205" i="24"/>
  <c r="AZ206" i="24"/>
  <c r="AY206" i="24"/>
  <c r="AJ205" i="24"/>
  <c r="AG206" i="24"/>
  <c r="AH206" i="24"/>
  <c r="W212" i="24"/>
  <c r="H213" i="24" s="1"/>
  <c r="BC205" i="24" l="1"/>
  <c r="BD205" i="24" s="1"/>
  <c r="BE205" i="24" s="1"/>
  <c r="BF205" i="24" s="1"/>
  <c r="CN212" i="24"/>
  <c r="CO212" i="24" s="1"/>
  <c r="CP212" i="24" s="1"/>
  <c r="CQ212" i="24" s="1"/>
  <c r="CL213" i="24"/>
  <c r="DW209" i="24"/>
  <c r="DX209" i="24" s="1"/>
  <c r="DE209" i="24"/>
  <c r="L213" i="24"/>
  <c r="I213" i="24"/>
  <c r="J213" i="24" s="1"/>
  <c r="AK205" i="24"/>
  <c r="AL205" i="24" s="1"/>
  <c r="DU210" i="24" l="1"/>
  <c r="DV210" i="24"/>
  <c r="CR212" i="24"/>
  <c r="CS212" i="24" s="1"/>
  <c r="CD213" i="24" s="1"/>
  <c r="Q213" i="24"/>
  <c r="R213" i="24" s="1"/>
  <c r="DF209" i="24"/>
  <c r="DY209" i="24" s="1"/>
  <c r="DZ209" i="24" s="1"/>
  <c r="DD210" i="24"/>
  <c r="DC210" i="24"/>
  <c r="AM205" i="24"/>
  <c r="AN205" i="24" s="1"/>
  <c r="O214" i="24" l="1"/>
  <c r="P214" i="24"/>
  <c r="BG205" i="24"/>
  <c r="AR206" i="24" s="1"/>
  <c r="AO205" i="24"/>
  <c r="Z206" i="24" s="1"/>
  <c r="CH213" i="24"/>
  <c r="CE213" i="24"/>
  <c r="CF213" i="24" s="1"/>
  <c r="DG209" i="24"/>
  <c r="DH209" i="24" s="1"/>
  <c r="EA209" i="24"/>
  <c r="EB209" i="24" s="1"/>
  <c r="S213" i="24"/>
  <c r="T213" i="24" s="1"/>
  <c r="U213" i="24" l="1"/>
  <c r="V213" i="24" s="1"/>
  <c r="CM213" i="24"/>
  <c r="AA206" i="24"/>
  <c r="AB206" i="24" s="1"/>
  <c r="AD206" i="24"/>
  <c r="DI209" i="24"/>
  <c r="DJ209" i="24" s="1"/>
  <c r="AS206" i="24"/>
  <c r="AT206" i="24" s="1"/>
  <c r="AV206" i="24"/>
  <c r="BA206" i="24" l="1"/>
  <c r="AZ207" i="24" s="1"/>
  <c r="AI206" i="24"/>
  <c r="AJ206" i="24" s="1"/>
  <c r="EC209" i="24"/>
  <c r="DN210" i="24" s="1"/>
  <c r="DK209" i="24"/>
  <c r="CV210" i="24" s="1"/>
  <c r="W213" i="24"/>
  <c r="H214" i="24" s="1"/>
  <c r="CN213" i="24"/>
  <c r="CO213" i="24" s="1"/>
  <c r="CP213" i="24" s="1"/>
  <c r="CK214" i="24"/>
  <c r="CL214" i="24"/>
  <c r="BB206" i="24" l="1"/>
  <c r="BC206" i="24" s="1"/>
  <c r="BD206" i="24" s="1"/>
  <c r="AY207" i="24"/>
  <c r="AG207" i="24"/>
  <c r="AH207" i="24"/>
  <c r="CQ213" i="24"/>
  <c r="CR213" i="24" s="1"/>
  <c r="DO210" i="24"/>
  <c r="DP210" i="24" s="1"/>
  <c r="DR210" i="24"/>
  <c r="AK206" i="24"/>
  <c r="AL206" i="24" s="1"/>
  <c r="I214" i="24"/>
  <c r="J214" i="24" s="1"/>
  <c r="L214" i="24"/>
  <c r="CZ210" i="24"/>
  <c r="CW210" i="24"/>
  <c r="CX210" i="24" s="1"/>
  <c r="Q214" i="24" l="1"/>
  <c r="O215" i="24" s="1"/>
  <c r="DW210" i="24"/>
  <c r="DX210" i="24" s="1"/>
  <c r="BE206" i="24"/>
  <c r="BF206" i="24" s="1"/>
  <c r="CS213" i="24"/>
  <c r="CD214" i="24" s="1"/>
  <c r="AM206" i="24"/>
  <c r="AN206" i="24" s="1"/>
  <c r="DE210" i="24"/>
  <c r="P215" i="24" l="1"/>
  <c r="R214" i="24"/>
  <c r="S214" i="24" s="1"/>
  <c r="T214" i="24" s="1"/>
  <c r="U214" i="24" s="1"/>
  <c r="V214" i="24" s="1"/>
  <c r="DU211" i="24"/>
  <c r="DV211" i="24"/>
  <c r="BG206" i="24"/>
  <c r="AR207" i="24" s="1"/>
  <c r="AO206" i="24"/>
  <c r="Z207" i="24" s="1"/>
  <c r="CE214" i="24"/>
  <c r="CF214" i="24" s="1"/>
  <c r="CH214" i="24"/>
  <c r="DF210" i="24"/>
  <c r="DY210" i="24" s="1"/>
  <c r="DZ210" i="24" s="1"/>
  <c r="DC211" i="24"/>
  <c r="DD211" i="24"/>
  <c r="CM214" i="24" l="1"/>
  <c r="CN214" i="24" s="1"/>
  <c r="CO214" i="24" s="1"/>
  <c r="CP214" i="24" s="1"/>
  <c r="W214" i="24"/>
  <c r="H215" i="24" s="1"/>
  <c r="EA210" i="24"/>
  <c r="EB210" i="24" s="1"/>
  <c r="AS207" i="24"/>
  <c r="AT207" i="24" s="1"/>
  <c r="AV207" i="24"/>
  <c r="DG210" i="24"/>
  <c r="DH210" i="24" s="1"/>
  <c r="AA207" i="24"/>
  <c r="AB207" i="24" s="1"/>
  <c r="AD207" i="24"/>
  <c r="CK215" i="24" l="1"/>
  <c r="CL215" i="24"/>
  <c r="CQ214" i="24"/>
  <c r="CR214" i="24" s="1"/>
  <c r="L215" i="24"/>
  <c r="I215" i="24"/>
  <c r="J215" i="24" s="1"/>
  <c r="DI210" i="24"/>
  <c r="DJ210" i="24" s="1"/>
  <c r="AI207" i="24"/>
  <c r="BA207" i="24"/>
  <c r="AJ207" i="24" l="1"/>
  <c r="AH208" i="24"/>
  <c r="AG208" i="24"/>
  <c r="Q215" i="24"/>
  <c r="CS214" i="24"/>
  <c r="CD215" i="24" s="1"/>
  <c r="BB207" i="24"/>
  <c r="AZ208" i="24"/>
  <c r="AY208" i="24"/>
  <c r="EC210" i="24"/>
  <c r="DN211" i="24" s="1"/>
  <c r="DK210" i="24"/>
  <c r="CV211" i="24" s="1"/>
  <c r="BC207" i="24" l="1"/>
  <c r="BD207" i="24" s="1"/>
  <c r="R215" i="24"/>
  <c r="S215" i="24" s="1"/>
  <c r="T215" i="24" s="1"/>
  <c r="P216" i="24"/>
  <c r="O216" i="24"/>
  <c r="CH215" i="24"/>
  <c r="CE215" i="24"/>
  <c r="CF215" i="24" s="1"/>
  <c r="CW211" i="24"/>
  <c r="CX211" i="24" s="1"/>
  <c r="CZ211" i="24"/>
  <c r="DO211" i="24"/>
  <c r="DP211" i="24" s="1"/>
  <c r="DR211" i="24"/>
  <c r="AK207" i="24"/>
  <c r="AL207" i="24" s="1"/>
  <c r="DW211" i="24" l="1"/>
  <c r="DV212" i="24" s="1"/>
  <c r="U215" i="24"/>
  <c r="V215" i="24" s="1"/>
  <c r="BE207" i="24"/>
  <c r="BF207" i="24" s="1"/>
  <c r="CM215" i="24"/>
  <c r="AM207" i="24"/>
  <c r="AN207" i="24" s="1"/>
  <c r="DE211" i="24"/>
  <c r="DX211" i="24" l="1"/>
  <c r="DU212" i="24"/>
  <c r="BG207" i="24"/>
  <c r="AR208" i="24" s="1"/>
  <c r="AO207" i="24"/>
  <c r="Z208" i="24" s="1"/>
  <c r="W215" i="24"/>
  <c r="H216" i="24" s="1"/>
  <c r="CN215" i="24"/>
  <c r="CL216" i="24"/>
  <c r="CK216" i="24"/>
  <c r="DF211" i="24"/>
  <c r="DC212" i="24"/>
  <c r="DD212" i="24"/>
  <c r="DY211" i="24" l="1"/>
  <c r="DZ211" i="24" s="1"/>
  <c r="EA211" i="24" s="1"/>
  <c r="EB211" i="24" s="1"/>
  <c r="DG211" i="24"/>
  <c r="DH211" i="24" s="1"/>
  <c r="AA208" i="24"/>
  <c r="AB208" i="24" s="1"/>
  <c r="AD208" i="24"/>
  <c r="AS208" i="24"/>
  <c r="AT208" i="24" s="1"/>
  <c r="AV208" i="24"/>
  <c r="CO215" i="24"/>
  <c r="CP215" i="24" s="1"/>
  <c r="I216" i="24"/>
  <c r="J216" i="24" s="1"/>
  <c r="L216" i="24"/>
  <c r="AI208" i="24" l="1"/>
  <c r="AJ208" i="24" s="1"/>
  <c r="AK208" i="24" s="1"/>
  <c r="AL208" i="24" s="1"/>
  <c r="CQ215" i="24"/>
  <c r="CR215" i="24" s="1"/>
  <c r="BA208" i="24"/>
  <c r="Q216" i="24"/>
  <c r="DI211" i="24"/>
  <c r="DJ211" i="24" s="1"/>
  <c r="AH209" i="24" l="1"/>
  <c r="AG209" i="24"/>
  <c r="CS215" i="24"/>
  <c r="CD216" i="24" s="1"/>
  <c r="AM208" i="24"/>
  <c r="AN208" i="24" s="1"/>
  <c r="BB208" i="24"/>
  <c r="BC208" i="24" s="1"/>
  <c r="BD208" i="24" s="1"/>
  <c r="AZ209" i="24"/>
  <c r="AY209" i="24"/>
  <c r="EC211" i="24"/>
  <c r="DN212" i="24" s="1"/>
  <c r="DK211" i="24"/>
  <c r="CV212" i="24" s="1"/>
  <c r="R216" i="24"/>
  <c r="S216" i="24" s="1"/>
  <c r="T216" i="24" s="1"/>
  <c r="P217" i="24"/>
  <c r="O217" i="24"/>
  <c r="U216" i="24" l="1"/>
  <c r="V216" i="24" s="1"/>
  <c r="BE208" i="24"/>
  <c r="BF208" i="24" s="1"/>
  <c r="BG208" i="24" s="1"/>
  <c r="AR209" i="24" s="1"/>
  <c r="AO208" i="24"/>
  <c r="Z209" i="24" s="1"/>
  <c r="CE216" i="24"/>
  <c r="CF216" i="24" s="1"/>
  <c r="CH216" i="24"/>
  <c r="CW212" i="24"/>
  <c r="CX212" i="24" s="1"/>
  <c r="CZ212" i="24"/>
  <c r="DO212" i="24"/>
  <c r="DP212" i="24" s="1"/>
  <c r="DR212" i="24"/>
  <c r="W216" i="24" l="1"/>
  <c r="H217" i="24" s="1"/>
  <c r="AV209" i="24"/>
  <c r="AS209" i="24"/>
  <c r="AT209" i="24" s="1"/>
  <c r="DW212" i="24"/>
  <c r="AA209" i="24"/>
  <c r="AB209" i="24" s="1"/>
  <c r="AD209" i="24"/>
  <c r="CM216" i="24"/>
  <c r="DE212" i="24"/>
  <c r="AI209" i="24" l="1"/>
  <c r="AG210" i="24" s="1"/>
  <c r="DF212" i="24"/>
  <c r="DG212" i="24" s="1"/>
  <c r="DH212" i="24" s="1"/>
  <c r="DC213" i="24"/>
  <c r="DD213" i="24"/>
  <c r="DX212" i="24"/>
  <c r="DV213" i="24"/>
  <c r="DU213" i="24"/>
  <c r="L217" i="24"/>
  <c r="I217" i="24"/>
  <c r="J217" i="24" s="1"/>
  <c r="CN216" i="24"/>
  <c r="CL217" i="24"/>
  <c r="CK217" i="24"/>
  <c r="BA209" i="24"/>
  <c r="AJ209" i="24" l="1"/>
  <c r="AK209" i="24" s="1"/>
  <c r="AL209" i="24" s="1"/>
  <c r="AH210" i="24"/>
  <c r="DY212" i="24"/>
  <c r="DZ212" i="24" s="1"/>
  <c r="CO216" i="24"/>
  <c r="CP216" i="24" s="1"/>
  <c r="DI212" i="24"/>
  <c r="DJ212" i="24" s="1"/>
  <c r="Q217" i="24"/>
  <c r="BB209" i="24"/>
  <c r="AY210" i="24"/>
  <c r="AZ210" i="24"/>
  <c r="BC209" i="24" l="1"/>
  <c r="BD209" i="24" s="1"/>
  <c r="BE209" i="24" s="1"/>
  <c r="BF209" i="24" s="1"/>
  <c r="DK212" i="24"/>
  <c r="CV213" i="24" s="1"/>
  <c r="AM209" i="24"/>
  <c r="AN209" i="24" s="1"/>
  <c r="R217" i="24"/>
  <c r="S217" i="24" s="1"/>
  <c r="T217" i="24" s="1"/>
  <c r="O218" i="24"/>
  <c r="P218" i="24"/>
  <c r="CQ216" i="24"/>
  <c r="CR216" i="24" s="1"/>
  <c r="EA212" i="24"/>
  <c r="EB212" i="24" s="1"/>
  <c r="EC212" i="24" s="1"/>
  <c r="DN213" i="24" s="1"/>
  <c r="DO213" i="24" l="1"/>
  <c r="DP213" i="24" s="1"/>
  <c r="DR213" i="24"/>
  <c r="U217" i="24"/>
  <c r="V217" i="24" s="1"/>
  <c r="BG209" i="24"/>
  <c r="AR210" i="24" s="1"/>
  <c r="AO209" i="24"/>
  <c r="Z210" i="24" s="1"/>
  <c r="CS216" i="24"/>
  <c r="CD217" i="24" s="1"/>
  <c r="CZ213" i="24"/>
  <c r="CW213" i="24"/>
  <c r="CX213" i="24" s="1"/>
  <c r="AS210" i="24" l="1"/>
  <c r="AT210" i="24" s="1"/>
  <c r="AV210" i="24"/>
  <c r="BM210" i="24"/>
  <c r="DE213" i="24"/>
  <c r="W217" i="24"/>
  <c r="H218" i="24" s="1"/>
  <c r="EG222" i="24"/>
  <c r="CE217" i="24"/>
  <c r="CF217" i="24" s="1"/>
  <c r="CH217" i="24"/>
  <c r="AA210" i="24"/>
  <c r="AB210" i="24" s="1"/>
  <c r="AD210" i="24"/>
  <c r="BL210" i="24"/>
  <c r="DW213" i="24"/>
  <c r="BA210" i="24" l="1"/>
  <c r="BB210" i="24" s="1"/>
  <c r="AI210" i="24"/>
  <c r="L218" i="24"/>
  <c r="I218" i="24"/>
  <c r="J218" i="24" s="1"/>
  <c r="DF213" i="24"/>
  <c r="DD214" i="24"/>
  <c r="DC214" i="24"/>
  <c r="DX213" i="24"/>
  <c r="DV214" i="24"/>
  <c r="DU214" i="24"/>
  <c r="CM217" i="24"/>
  <c r="DY213" i="24" l="1"/>
  <c r="DZ213" i="24" s="1"/>
  <c r="EA213" i="24" s="1"/>
  <c r="AY211" i="24"/>
  <c r="AZ211" i="24"/>
  <c r="AJ210" i="24"/>
  <c r="BC210" i="24" s="1"/>
  <c r="BD210" i="24" s="1"/>
  <c r="AH211" i="24"/>
  <c r="AG211" i="24"/>
  <c r="Q218" i="24"/>
  <c r="CN217" i="24"/>
  <c r="CL218" i="24"/>
  <c r="CK218" i="24"/>
  <c r="DG213" i="24"/>
  <c r="DH213" i="24" s="1"/>
  <c r="EB213" i="24" l="1"/>
  <c r="DI213" i="24"/>
  <c r="DJ213" i="24" s="1"/>
  <c r="R218" i="24"/>
  <c r="P219" i="24"/>
  <c r="O219" i="24"/>
  <c r="BE210" i="24"/>
  <c r="BF210" i="24" s="1"/>
  <c r="CO217" i="24"/>
  <c r="CP217" i="24" s="1"/>
  <c r="AK210" i="24"/>
  <c r="AL210" i="24" s="1"/>
  <c r="EC213" i="24" l="1"/>
  <c r="DN214" i="24" s="1"/>
  <c r="DK213" i="24"/>
  <c r="CV214" i="24" s="1"/>
  <c r="CQ217" i="24"/>
  <c r="CR217" i="24" s="1"/>
  <c r="AM210" i="24"/>
  <c r="AN210" i="24" s="1"/>
  <c r="S218" i="24"/>
  <c r="T218" i="24" s="1"/>
  <c r="BG210" i="24" l="1"/>
  <c r="AR211" i="24" s="1"/>
  <c r="AO210" i="24"/>
  <c r="Z211" i="24" s="1"/>
  <c r="CS217" i="24"/>
  <c r="CD218" i="24" s="1"/>
  <c r="DR214" i="24"/>
  <c r="DO214" i="24"/>
  <c r="DP214" i="24" s="1"/>
  <c r="CW214" i="24"/>
  <c r="CX214" i="24" s="1"/>
  <c r="CZ214" i="24"/>
  <c r="U218" i="24"/>
  <c r="V218" i="24" s="1"/>
  <c r="DE214" i="24" l="1"/>
  <c r="DF214" i="24" s="1"/>
  <c r="AV211" i="24"/>
  <c r="AS211" i="24"/>
  <c r="AT211" i="24" s="1"/>
  <c r="DW214" i="24"/>
  <c r="CH218" i="24"/>
  <c r="CE218" i="24"/>
  <c r="CF218" i="24" s="1"/>
  <c r="W218" i="24"/>
  <c r="H219" i="24" s="1"/>
  <c r="AD211" i="24"/>
  <c r="AA211" i="24"/>
  <c r="AB211" i="24" s="1"/>
  <c r="DD215" i="24" l="1"/>
  <c r="BA211" i="24"/>
  <c r="AZ212" i="24" s="1"/>
  <c r="DC215" i="24"/>
  <c r="CM218" i="24"/>
  <c r="DX214" i="24"/>
  <c r="DY214" i="24" s="1"/>
  <c r="DZ214" i="24" s="1"/>
  <c r="DV215" i="24"/>
  <c r="DU215" i="24"/>
  <c r="DG214" i="24"/>
  <c r="DH214" i="24" s="1"/>
  <c r="AI211" i="24"/>
  <c r="I219" i="24"/>
  <c r="J219" i="24" s="1"/>
  <c r="L219" i="24"/>
  <c r="BB211" i="24" l="1"/>
  <c r="AY212" i="24"/>
  <c r="Q219" i="24"/>
  <c r="O220" i="24" s="1"/>
  <c r="EA214" i="24"/>
  <c r="EB214" i="24" s="1"/>
  <c r="AJ211" i="24"/>
  <c r="AH212" i="24"/>
  <c r="AG212" i="24"/>
  <c r="DI214" i="24"/>
  <c r="DJ214" i="24" s="1"/>
  <c r="CN218" i="24"/>
  <c r="CO218" i="24" s="1"/>
  <c r="CP218" i="24" s="1"/>
  <c r="CL219" i="24"/>
  <c r="CK219" i="24"/>
  <c r="BC211" i="24" l="1"/>
  <c r="BD211" i="24" s="1"/>
  <c r="BE211" i="24" s="1"/>
  <c r="P220" i="24"/>
  <c r="R219" i="24"/>
  <c r="S219" i="24" s="1"/>
  <c r="T219" i="24" s="1"/>
  <c r="U219" i="24" s="1"/>
  <c r="V219" i="24" s="1"/>
  <c r="EC214" i="24"/>
  <c r="DN215" i="24" s="1"/>
  <c r="DK214" i="24"/>
  <c r="CV215" i="24" s="1"/>
  <c r="AK211" i="24"/>
  <c r="AL211" i="24" s="1"/>
  <c r="CQ218" i="24"/>
  <c r="CR218" i="24" s="1"/>
  <c r="BF211" i="24" l="1"/>
  <c r="CS218" i="24"/>
  <c r="CD219" i="24" s="1"/>
  <c r="W219" i="24"/>
  <c r="H220" i="24" s="1"/>
  <c r="AM211" i="24"/>
  <c r="AN211" i="24" s="1"/>
  <c r="DO215" i="24"/>
  <c r="DP215" i="24" s="1"/>
  <c r="DR215" i="24"/>
  <c r="CZ215" i="24"/>
  <c r="CW215" i="24"/>
  <c r="CX215" i="24" s="1"/>
  <c r="BG211" i="24" l="1"/>
  <c r="AR212" i="24" s="1"/>
  <c r="AO211" i="24"/>
  <c r="Z212" i="24" s="1"/>
  <c r="I220" i="24"/>
  <c r="J220" i="24" s="1"/>
  <c r="L220" i="24"/>
  <c r="DE215" i="24"/>
  <c r="DW215" i="24"/>
  <c r="CE219" i="24"/>
  <c r="CF219" i="24" s="1"/>
  <c r="CH219" i="24"/>
  <c r="DF215" i="24" l="1"/>
  <c r="DD216" i="24"/>
  <c r="DC216" i="24"/>
  <c r="Q220" i="24"/>
  <c r="DX215" i="24"/>
  <c r="DV216" i="24"/>
  <c r="DU216" i="24"/>
  <c r="AS212" i="24"/>
  <c r="AT212" i="24" s="1"/>
  <c r="AV212" i="24"/>
  <c r="CM219" i="24"/>
  <c r="AD212" i="24"/>
  <c r="AA212" i="24"/>
  <c r="AB212" i="24" s="1"/>
  <c r="DY215" i="24" l="1"/>
  <c r="DZ215" i="24" s="1"/>
  <c r="EA215" i="24" s="1"/>
  <c r="EB215" i="24" s="1"/>
  <c r="AI212" i="24"/>
  <c r="R220" i="24"/>
  <c r="O221" i="24"/>
  <c r="P221" i="24"/>
  <c r="CN219" i="24"/>
  <c r="CO219" i="24" s="1"/>
  <c r="CP219" i="24" s="1"/>
  <c r="CL220" i="24"/>
  <c r="CK220" i="24"/>
  <c r="BA212" i="24"/>
  <c r="DG215" i="24"/>
  <c r="DH215" i="24" s="1"/>
  <c r="CQ219" i="24" l="1"/>
  <c r="CR219" i="24" s="1"/>
  <c r="AJ212" i="24"/>
  <c r="AK212" i="24" s="1"/>
  <c r="AL212" i="24" s="1"/>
  <c r="AG213" i="24"/>
  <c r="AH213" i="24"/>
  <c r="BB212" i="24"/>
  <c r="AY213" i="24"/>
  <c r="AZ213" i="24"/>
  <c r="S220" i="24"/>
  <c r="T220" i="24" s="1"/>
  <c r="DI215" i="24"/>
  <c r="DJ215" i="24" s="1"/>
  <c r="CS219" i="24" l="1"/>
  <c r="CD220" i="24" s="1"/>
  <c r="BC212" i="24"/>
  <c r="BD212" i="24" s="1"/>
  <c r="EC215" i="24"/>
  <c r="DN216" i="24" s="1"/>
  <c r="DK215" i="24"/>
  <c r="CV216" i="24" s="1"/>
  <c r="U220" i="24"/>
  <c r="V220" i="24" s="1"/>
  <c r="AM212" i="24"/>
  <c r="AN212" i="24" s="1"/>
  <c r="W220" i="24" l="1"/>
  <c r="H221" i="24" s="1"/>
  <c r="CZ216" i="24"/>
  <c r="CW216" i="24"/>
  <c r="CX216" i="24" s="1"/>
  <c r="BE212" i="24"/>
  <c r="BF212" i="24" s="1"/>
  <c r="BG212" i="24" s="1"/>
  <c r="AR213" i="24" s="1"/>
  <c r="DO216" i="24"/>
  <c r="DP216" i="24" s="1"/>
  <c r="DR216" i="24"/>
  <c r="CH220" i="24"/>
  <c r="CE220" i="24"/>
  <c r="CF220" i="24" s="1"/>
  <c r="AO212" i="24"/>
  <c r="Z213" i="24" s="1"/>
  <c r="AV213" i="24" l="1"/>
  <c r="AS213" i="24"/>
  <c r="AT213" i="24" s="1"/>
  <c r="L221" i="24"/>
  <c r="I221" i="24"/>
  <c r="J221" i="24" s="1"/>
  <c r="DE216" i="24"/>
  <c r="CM220" i="24"/>
  <c r="AD213" i="24"/>
  <c r="AA213" i="24"/>
  <c r="AB213" i="24" s="1"/>
  <c r="DW216" i="24"/>
  <c r="CN220" i="24" l="1"/>
  <c r="CO220" i="24" s="1"/>
  <c r="CP220" i="24" s="1"/>
  <c r="CL221" i="24"/>
  <c r="CK221" i="24"/>
  <c r="DX216" i="24"/>
  <c r="DU217" i="24"/>
  <c r="DV217" i="24"/>
  <c r="Q221" i="24"/>
  <c r="DF216" i="24"/>
  <c r="DD217" i="24"/>
  <c r="DC217" i="24"/>
  <c r="AI213" i="24"/>
  <c r="BA213" i="24"/>
  <c r="DY216" i="24" l="1"/>
  <c r="DZ216" i="24" s="1"/>
  <c r="EA216" i="24" s="1"/>
  <c r="EB216" i="24" s="1"/>
  <c r="R221" i="24"/>
  <c r="S221" i="24" s="1"/>
  <c r="T221" i="24" s="1"/>
  <c r="O222" i="24"/>
  <c r="P222" i="24"/>
  <c r="CQ220" i="24"/>
  <c r="CR220" i="24" s="1"/>
  <c r="AJ213" i="24"/>
  <c r="AK213" i="24" s="1"/>
  <c r="AL213" i="24" s="1"/>
  <c r="AG214" i="24"/>
  <c r="AH214" i="24"/>
  <c r="BB213" i="24"/>
  <c r="AY214" i="24"/>
  <c r="AZ214" i="24"/>
  <c r="DG216" i="24"/>
  <c r="DH216" i="24" s="1"/>
  <c r="AM213" i="24" l="1"/>
  <c r="AN213" i="24" s="1"/>
  <c r="DI216" i="24"/>
  <c r="DJ216" i="24" s="1"/>
  <c r="U221" i="24"/>
  <c r="V221" i="24" s="1"/>
  <c r="CS220" i="24"/>
  <c r="CD221" i="24" s="1"/>
  <c r="BC213" i="24"/>
  <c r="BD213" i="24" s="1"/>
  <c r="AO213" i="24" l="1"/>
  <c r="Z214" i="24" s="1"/>
  <c r="EC216" i="24"/>
  <c r="DN217" i="24" s="1"/>
  <c r="DK216" i="24"/>
  <c r="CV217" i="24" s="1"/>
  <c r="W221" i="24"/>
  <c r="H222" i="24" s="1"/>
  <c r="CE221" i="24"/>
  <c r="CF221" i="24" s="1"/>
  <c r="CH221" i="24"/>
  <c r="BE213" i="24"/>
  <c r="BF213" i="24" s="1"/>
  <c r="BG213" i="24" s="1"/>
  <c r="AR214" i="24" s="1"/>
  <c r="AS214" i="24" l="1"/>
  <c r="AT214" i="24" s="1"/>
  <c r="AV214" i="24"/>
  <c r="L222" i="24"/>
  <c r="I222" i="24"/>
  <c r="J222" i="24" s="1"/>
  <c r="BK222" i="24"/>
  <c r="CM221" i="24"/>
  <c r="EH222" i="24"/>
  <c r="CZ217" i="24"/>
  <c r="CW217" i="24"/>
  <c r="CX217" i="24" s="1"/>
  <c r="DR217" i="24"/>
  <c r="DO217" i="24"/>
  <c r="DP217" i="24" s="1"/>
  <c r="EI222" i="24"/>
  <c r="AA214" i="24"/>
  <c r="AB214" i="24" s="1"/>
  <c r="AD214" i="24"/>
  <c r="AI214" i="24" l="1"/>
  <c r="AJ214" i="24" s="1"/>
  <c r="AK214" i="24" s="1"/>
  <c r="AL214" i="24" s="1"/>
  <c r="BA214" i="24"/>
  <c r="BB214" i="24" s="1"/>
  <c r="DW217" i="24"/>
  <c r="CN221" i="24"/>
  <c r="CL222" i="24"/>
  <c r="CK222" i="24"/>
  <c r="Q222" i="24"/>
  <c r="DE217" i="24"/>
  <c r="AH215" i="24" l="1"/>
  <c r="AG215" i="24"/>
  <c r="AY215" i="24"/>
  <c r="AZ215" i="24"/>
  <c r="R222" i="24"/>
  <c r="O223" i="24"/>
  <c r="P223" i="24"/>
  <c r="DX217" i="24"/>
  <c r="DV218" i="24"/>
  <c r="DU218" i="24"/>
  <c r="DF217" i="24"/>
  <c r="DG217" i="24" s="1"/>
  <c r="DH217" i="24" s="1"/>
  <c r="DD218" i="24"/>
  <c r="DC218" i="24"/>
  <c r="AM214" i="24"/>
  <c r="AN214" i="24" s="1"/>
  <c r="BC214" i="24"/>
  <c r="BD214" i="24" s="1"/>
  <c r="CO221" i="24"/>
  <c r="CP221" i="24" s="1"/>
  <c r="DI217" i="24" l="1"/>
  <c r="DJ217" i="24" s="1"/>
  <c r="AO214" i="24"/>
  <c r="Z215" i="24" s="1"/>
  <c r="CQ221" i="24"/>
  <c r="CR221" i="24" s="1"/>
  <c r="BE214" i="24"/>
  <c r="BF214" i="24" s="1"/>
  <c r="BG214" i="24" s="1"/>
  <c r="AR215" i="24" s="1"/>
  <c r="DY217" i="24"/>
  <c r="DZ217" i="24" s="1"/>
  <c r="S222" i="24"/>
  <c r="T222" i="24" s="1"/>
  <c r="DK217" i="24" l="1"/>
  <c r="CV218" i="24" s="1"/>
  <c r="AV215" i="24"/>
  <c r="AS215" i="24"/>
  <c r="AT215" i="24" s="1"/>
  <c r="CS221" i="24"/>
  <c r="CD222" i="24" s="1"/>
  <c r="AA215" i="24"/>
  <c r="AB215" i="24" s="1"/>
  <c r="AD215" i="24"/>
  <c r="U222" i="24"/>
  <c r="V222" i="24" s="1"/>
  <c r="EA217" i="24"/>
  <c r="EB217" i="24" s="1"/>
  <c r="EC217" i="24" s="1"/>
  <c r="DN218" i="24" s="1"/>
  <c r="AI215" i="24" l="1"/>
  <c r="AH216" i="24" s="1"/>
  <c r="W222" i="24"/>
  <c r="H223" i="24" s="1"/>
  <c r="DR218" i="24"/>
  <c r="DO218" i="24"/>
  <c r="DP218" i="24" s="1"/>
  <c r="BA215" i="24"/>
  <c r="CE222" i="24"/>
  <c r="CF222" i="24" s="1"/>
  <c r="CH222" i="24"/>
  <c r="CW218" i="24"/>
  <c r="CX218" i="24" s="1"/>
  <c r="CZ218" i="24"/>
  <c r="AG216" i="24" l="1"/>
  <c r="AJ215" i="24"/>
  <c r="AK215" i="24" s="1"/>
  <c r="AL215" i="24" s="1"/>
  <c r="AM215" i="24" s="1"/>
  <c r="AN215" i="24" s="1"/>
  <c r="CM222" i="24"/>
  <c r="CL223" i="24" s="1"/>
  <c r="DE218" i="24"/>
  <c r="DF218" i="24" s="1"/>
  <c r="DG218" i="24" s="1"/>
  <c r="DH218" i="24" s="1"/>
  <c r="DW218" i="24"/>
  <c r="BB215" i="24"/>
  <c r="AY216" i="24"/>
  <c r="AZ216" i="24"/>
  <c r="L223" i="24"/>
  <c r="I223" i="24"/>
  <c r="J223" i="24" s="1"/>
  <c r="BC215" i="24" l="1"/>
  <c r="BD215" i="24" s="1"/>
  <c r="BE215" i="24" s="1"/>
  <c r="CK223" i="24"/>
  <c r="CN222" i="24"/>
  <c r="CO222" i="24" s="1"/>
  <c r="CP222" i="24" s="1"/>
  <c r="CQ222" i="24" s="1"/>
  <c r="CR222" i="24" s="1"/>
  <c r="Q223" i="24"/>
  <c r="R223" i="24" s="1"/>
  <c r="S223" i="24" s="1"/>
  <c r="T223" i="24" s="1"/>
  <c r="DC219" i="24"/>
  <c r="DD219" i="24"/>
  <c r="DI218" i="24"/>
  <c r="DJ218" i="24" s="1"/>
  <c r="AO215" i="24"/>
  <c r="Z216" i="24" s="1"/>
  <c r="DX218" i="24"/>
  <c r="DY218" i="24" s="1"/>
  <c r="DZ218" i="24" s="1"/>
  <c r="DU219" i="24"/>
  <c r="DV219" i="24"/>
  <c r="BF215" i="24" l="1"/>
  <c r="BG215" i="24" s="1"/>
  <c r="AR216" i="24" s="1"/>
  <c r="AS216" i="24" s="1"/>
  <c r="AT216" i="24" s="1"/>
  <c r="O224" i="24"/>
  <c r="P224" i="24"/>
  <c r="U223" i="24"/>
  <c r="V223" i="24" s="1"/>
  <c r="DK218" i="24"/>
  <c r="CV219" i="24" s="1"/>
  <c r="EA218" i="24"/>
  <c r="EB218" i="24" s="1"/>
  <c r="EC218" i="24" s="1"/>
  <c r="DN219" i="24" s="1"/>
  <c r="CS222" i="24"/>
  <c r="CD223" i="24" s="1"/>
  <c r="AA216" i="24"/>
  <c r="AB216" i="24" s="1"/>
  <c r="AD216" i="24"/>
  <c r="AV216" i="24" l="1"/>
  <c r="BA216" i="24" s="1"/>
  <c r="AI216" i="24"/>
  <c r="AJ216" i="24" s="1"/>
  <c r="DR219" i="24"/>
  <c r="DO219" i="24"/>
  <c r="DP219" i="24" s="1"/>
  <c r="W223" i="24"/>
  <c r="H224" i="24" s="1"/>
  <c r="CE223" i="24"/>
  <c r="CF223" i="24" s="1"/>
  <c r="CH223" i="24"/>
  <c r="CZ219" i="24"/>
  <c r="CW219" i="24"/>
  <c r="CX219" i="24" s="1"/>
  <c r="CM223" i="24" l="1"/>
  <c r="CL224" i="24" s="1"/>
  <c r="AG217" i="24"/>
  <c r="AH217" i="24"/>
  <c r="DW219" i="24"/>
  <c r="DX219" i="24" s="1"/>
  <c r="DE219" i="24"/>
  <c r="DC220" i="24" s="1"/>
  <c r="I224" i="24"/>
  <c r="J224" i="24" s="1"/>
  <c r="L224" i="24"/>
  <c r="AK216" i="24"/>
  <c r="AL216" i="24" s="1"/>
  <c r="BB216" i="24"/>
  <c r="BC216" i="24" s="1"/>
  <c r="BD216" i="24" s="1"/>
  <c r="AZ217" i="24"/>
  <c r="AY217" i="24"/>
  <c r="DU220" i="24" l="1"/>
  <c r="DV220" i="24"/>
  <c r="CN223" i="24"/>
  <c r="CO223" i="24" s="1"/>
  <c r="CP223" i="24" s="1"/>
  <c r="CK224" i="24"/>
  <c r="DD220" i="24"/>
  <c r="DF219" i="24"/>
  <c r="DG219" i="24" s="1"/>
  <c r="DH219" i="24" s="1"/>
  <c r="BE216" i="24"/>
  <c r="BF216" i="24" s="1"/>
  <c r="AM216" i="24"/>
  <c r="AN216" i="24" s="1"/>
  <c r="Q224" i="24"/>
  <c r="DY219" i="24" l="1"/>
  <c r="DZ219" i="24" s="1"/>
  <c r="EA219" i="24" s="1"/>
  <c r="EB219" i="24" s="1"/>
  <c r="DI219" i="24"/>
  <c r="DJ219" i="24" s="1"/>
  <c r="DK219" i="24" s="1"/>
  <c r="CV220" i="24" s="1"/>
  <c r="R224" i="24"/>
  <c r="P225" i="24"/>
  <c r="O225" i="24"/>
  <c r="BG216" i="24"/>
  <c r="AR217" i="24" s="1"/>
  <c r="AO216" i="24"/>
  <c r="Z217" i="24" s="1"/>
  <c r="CQ223" i="24"/>
  <c r="CR223" i="24" s="1"/>
  <c r="EC219" i="24" l="1"/>
  <c r="DN220" i="24" s="1"/>
  <c r="DO220" i="24" s="1"/>
  <c r="DP220" i="24" s="1"/>
  <c r="CS223" i="24"/>
  <c r="CD224" i="24" s="1"/>
  <c r="CW220" i="24"/>
  <c r="CX220" i="24" s="1"/>
  <c r="CZ220" i="24"/>
  <c r="AD217" i="24"/>
  <c r="AA217" i="24"/>
  <c r="AB217" i="24" s="1"/>
  <c r="AS217" i="24"/>
  <c r="AT217" i="24" s="1"/>
  <c r="AV217" i="24"/>
  <c r="S224" i="24"/>
  <c r="T224" i="24" s="1"/>
  <c r="DE220" i="24" l="1"/>
  <c r="DF220" i="24" s="1"/>
  <c r="DR220" i="24"/>
  <c r="DW220" i="24" s="1"/>
  <c r="DX220" i="24" s="1"/>
  <c r="U224" i="24"/>
  <c r="V224" i="24" s="1"/>
  <c r="AI217" i="24"/>
  <c r="BA217" i="24"/>
  <c r="CE224" i="24"/>
  <c r="CF224" i="24" s="1"/>
  <c r="CH224" i="24"/>
  <c r="CM224" i="24" l="1"/>
  <c r="CK225" i="24" s="1"/>
  <c r="DC221" i="24"/>
  <c r="DD221" i="24"/>
  <c r="DU221" i="24"/>
  <c r="DV221" i="24"/>
  <c r="W224" i="24"/>
  <c r="H225" i="24" s="1"/>
  <c r="DY220" i="24"/>
  <c r="DZ220" i="24" s="1"/>
  <c r="BB217" i="24"/>
  <c r="AY218" i="24"/>
  <c r="AZ218" i="24"/>
  <c r="AJ217" i="24"/>
  <c r="AH218" i="24"/>
  <c r="AG218" i="24"/>
  <c r="DG220" i="24"/>
  <c r="DH220" i="24" s="1"/>
  <c r="CN224" i="24" l="1"/>
  <c r="CO224" i="24" s="1"/>
  <c r="CP224" i="24" s="1"/>
  <c r="CL225" i="24"/>
  <c r="BC217" i="24"/>
  <c r="BD217" i="24" s="1"/>
  <c r="L225" i="24"/>
  <c r="I225" i="24"/>
  <c r="J225" i="24" s="1"/>
  <c r="DI220" i="24"/>
  <c r="DJ220" i="24" s="1"/>
  <c r="AK217" i="24"/>
  <c r="AL217" i="24" s="1"/>
  <c r="EA220" i="24"/>
  <c r="EB220" i="24" s="1"/>
  <c r="BE217" i="24" l="1"/>
  <c r="BF217" i="24" s="1"/>
  <c r="EC220" i="24"/>
  <c r="DN221" i="24" s="1"/>
  <c r="DK220" i="24"/>
  <c r="CV221" i="24" s="1"/>
  <c r="AM217" i="24"/>
  <c r="AN217" i="24" s="1"/>
  <c r="Q225" i="24"/>
  <c r="CQ224" i="24"/>
  <c r="CR224" i="24" s="1"/>
  <c r="CS224" i="24" l="1"/>
  <c r="CD225" i="24" s="1"/>
  <c r="BG217" i="24"/>
  <c r="AR218" i="24" s="1"/>
  <c r="AO217" i="24"/>
  <c r="Z218" i="24" s="1"/>
  <c r="R225" i="24"/>
  <c r="P226" i="24"/>
  <c r="O226" i="24"/>
  <c r="DR221" i="24"/>
  <c r="DO221" i="24"/>
  <c r="DP221" i="24" s="1"/>
  <c r="CW221" i="24"/>
  <c r="CX221" i="24" s="1"/>
  <c r="CZ221" i="24"/>
  <c r="DW221" i="24" l="1"/>
  <c r="DX221" i="24" s="1"/>
  <c r="DE221" i="24"/>
  <c r="DD222" i="24" s="1"/>
  <c r="S225" i="24"/>
  <c r="T225" i="24" s="1"/>
  <c r="AA218" i="24"/>
  <c r="AB218" i="24" s="1"/>
  <c r="AD218" i="24"/>
  <c r="CH225" i="24"/>
  <c r="CE225" i="24"/>
  <c r="CF225" i="24" s="1"/>
  <c r="AV218" i="24"/>
  <c r="AS218" i="24"/>
  <c r="AT218" i="24" s="1"/>
  <c r="DC222" i="24" l="1"/>
  <c r="DF221" i="24"/>
  <c r="DG221" i="24" s="1"/>
  <c r="DH221" i="24" s="1"/>
  <c r="DI221" i="24" s="1"/>
  <c r="DJ221" i="24" s="1"/>
  <c r="DU222" i="24"/>
  <c r="AI218" i="24"/>
  <c r="AJ218" i="24" s="1"/>
  <c r="DV222" i="24"/>
  <c r="U225" i="24"/>
  <c r="V225" i="24" s="1"/>
  <c r="CM225" i="24"/>
  <c r="BA218" i="24"/>
  <c r="DY221" i="24" l="1"/>
  <c r="DZ221" i="24" s="1"/>
  <c r="EA221" i="24" s="1"/>
  <c r="EB221" i="24" s="1"/>
  <c r="EC221" i="24" s="1"/>
  <c r="DN222" i="24" s="1"/>
  <c r="AG219" i="24"/>
  <c r="AH219" i="24"/>
  <c r="DK221" i="24"/>
  <c r="CV222" i="24" s="1"/>
  <c r="W225" i="24"/>
  <c r="H226" i="24" s="1"/>
  <c r="CN225" i="24"/>
  <c r="CK226" i="24"/>
  <c r="CL226" i="24"/>
  <c r="AK218" i="24"/>
  <c r="AL218" i="24" s="1"/>
  <c r="BB218" i="24"/>
  <c r="BC218" i="24" s="1"/>
  <c r="BD218" i="24" s="1"/>
  <c r="AY219" i="24"/>
  <c r="AZ219" i="24"/>
  <c r="BE218" i="24" l="1"/>
  <c r="BF218" i="24" s="1"/>
  <c r="DO222" i="24"/>
  <c r="DP222" i="24" s="1"/>
  <c r="DR222" i="24"/>
  <c r="CO225" i="24"/>
  <c r="CP225" i="24" s="1"/>
  <c r="I226" i="24"/>
  <c r="J226" i="24" s="1"/>
  <c r="L226" i="24"/>
  <c r="AM218" i="24"/>
  <c r="AN218" i="24" s="1"/>
  <c r="CW222" i="24"/>
  <c r="CX222" i="24" s="1"/>
  <c r="CZ222" i="24"/>
  <c r="DE222" i="24" l="1"/>
  <c r="DF222" i="24" s="1"/>
  <c r="DG222" i="24" s="1"/>
  <c r="DH222" i="24" s="1"/>
  <c r="DW222" i="24"/>
  <c r="DU223" i="24" s="1"/>
  <c r="BG218" i="24"/>
  <c r="AR219" i="24" s="1"/>
  <c r="AO218" i="24"/>
  <c r="Z219" i="24" s="1"/>
  <c r="CQ225" i="24"/>
  <c r="CR225" i="24" s="1"/>
  <c r="Q226" i="24"/>
  <c r="DC223" i="24" l="1"/>
  <c r="DD223" i="24"/>
  <c r="DX222" i="24"/>
  <c r="DY222" i="24" s="1"/>
  <c r="DZ222" i="24" s="1"/>
  <c r="DV223" i="24"/>
  <c r="DI222" i="24"/>
  <c r="DJ222" i="24" s="1"/>
  <c r="AV219" i="24"/>
  <c r="AS219" i="24"/>
  <c r="AT219" i="24" s="1"/>
  <c r="CS225" i="24"/>
  <c r="CD226" i="24" s="1"/>
  <c r="R226" i="24"/>
  <c r="O227" i="24"/>
  <c r="P227" i="24"/>
  <c r="AD219" i="24"/>
  <c r="AA219" i="24"/>
  <c r="AB219" i="24" s="1"/>
  <c r="BA219" i="24" l="1"/>
  <c r="DK222" i="24"/>
  <c r="CV223" i="24" s="1"/>
  <c r="EA222" i="24"/>
  <c r="EB222" i="24" s="1"/>
  <c r="EC222" i="24" s="1"/>
  <c r="DN223" i="24" s="1"/>
  <c r="AI219" i="24"/>
  <c r="S226" i="24"/>
  <c r="T226" i="24" s="1"/>
  <c r="CH226" i="24"/>
  <c r="CE226" i="24"/>
  <c r="CF226" i="24" s="1"/>
  <c r="DR223" i="24" l="1"/>
  <c r="DO223" i="24"/>
  <c r="DP223" i="24" s="1"/>
  <c r="AJ219" i="24"/>
  <c r="AK219" i="24" s="1"/>
  <c r="AL219" i="24" s="1"/>
  <c r="AH220" i="24"/>
  <c r="AG220" i="24"/>
  <c r="CW223" i="24"/>
  <c r="CX223" i="24" s="1"/>
  <c r="CZ223" i="24"/>
  <c r="CM226" i="24"/>
  <c r="BB219" i="24"/>
  <c r="AZ220" i="24"/>
  <c r="AY220" i="24"/>
  <c r="U226" i="24"/>
  <c r="V226" i="24" s="1"/>
  <c r="DE223" i="24" l="1"/>
  <c r="DF223" i="24" s="1"/>
  <c r="DG223" i="24" s="1"/>
  <c r="DH223" i="24" s="1"/>
  <c r="AM219" i="24"/>
  <c r="AN219" i="24" s="1"/>
  <c r="W226" i="24"/>
  <c r="H227" i="24" s="1"/>
  <c r="DW223" i="24"/>
  <c r="BC219" i="24"/>
  <c r="BD219" i="24" s="1"/>
  <c r="CN226" i="24"/>
  <c r="CK227" i="24"/>
  <c r="CL227" i="24"/>
  <c r="DD224" i="24" l="1"/>
  <c r="DC224" i="24"/>
  <c r="DI223" i="24"/>
  <c r="DJ223" i="24" s="1"/>
  <c r="BE219" i="24"/>
  <c r="BF219" i="24" s="1"/>
  <c r="BG219" i="24" s="1"/>
  <c r="AR220" i="24" s="1"/>
  <c r="DX223" i="24"/>
  <c r="DY223" i="24" s="1"/>
  <c r="DZ223" i="24" s="1"/>
  <c r="DV224" i="24"/>
  <c r="DU224" i="24"/>
  <c r="AO219" i="24"/>
  <c r="Z220" i="24" s="1"/>
  <c r="L227" i="24"/>
  <c r="I227" i="24"/>
  <c r="J227" i="24" s="1"/>
  <c r="CO226" i="24"/>
  <c r="CP226" i="24" s="1"/>
  <c r="DK223" i="24" l="1"/>
  <c r="CV224" i="24" s="1"/>
  <c r="AS220" i="24"/>
  <c r="AT220" i="24" s="1"/>
  <c r="AV220" i="24"/>
  <c r="EA223" i="24"/>
  <c r="EB223" i="24" s="1"/>
  <c r="EC223" i="24" s="1"/>
  <c r="DN224" i="24" s="1"/>
  <c r="AD220" i="24"/>
  <c r="AA220" i="24"/>
  <c r="AB220" i="24" s="1"/>
  <c r="Q227" i="24"/>
  <c r="CQ226" i="24"/>
  <c r="CR226" i="24" s="1"/>
  <c r="CS226" i="24" l="1"/>
  <c r="CD227" i="24" s="1"/>
  <c r="DR224" i="24"/>
  <c r="DO224" i="24"/>
  <c r="DP224" i="24" s="1"/>
  <c r="BA220" i="24"/>
  <c r="AI220" i="24"/>
  <c r="R227" i="24"/>
  <c r="P228" i="24"/>
  <c r="O228" i="24"/>
  <c r="CZ224" i="24"/>
  <c r="CW224" i="24"/>
  <c r="CX224" i="24" s="1"/>
  <c r="BB220" i="24" l="1"/>
  <c r="AY221" i="24"/>
  <c r="AZ221" i="24"/>
  <c r="DW224" i="24"/>
  <c r="AJ220" i="24"/>
  <c r="AG221" i="24"/>
  <c r="AH221" i="24"/>
  <c r="DE224" i="24"/>
  <c r="S227" i="24"/>
  <c r="T227" i="24" s="1"/>
  <c r="CH227" i="24"/>
  <c r="CE227" i="24"/>
  <c r="CF227" i="24" s="1"/>
  <c r="BC220" i="24" l="1"/>
  <c r="BD220" i="24" s="1"/>
  <c r="DX224" i="24"/>
  <c r="DV225" i="24"/>
  <c r="DU225" i="24"/>
  <c r="U227" i="24"/>
  <c r="V227" i="24" s="1"/>
  <c r="CM227" i="24"/>
  <c r="AK220" i="24"/>
  <c r="AL220" i="24" s="1"/>
  <c r="DF224" i="24"/>
  <c r="DD225" i="24"/>
  <c r="DC225" i="24"/>
  <c r="DY224" i="24" l="1"/>
  <c r="DZ224" i="24" s="1"/>
  <c r="EA224" i="24" s="1"/>
  <c r="EB224" i="24" s="1"/>
  <c r="DG224" i="24"/>
  <c r="DH224" i="24" s="1"/>
  <c r="W227" i="24"/>
  <c r="H228" i="24" s="1"/>
  <c r="AM220" i="24"/>
  <c r="AN220" i="24" s="1"/>
  <c r="CN227" i="24"/>
  <c r="CO227" i="24" s="1"/>
  <c r="CP227" i="24" s="1"/>
  <c r="CK228" i="24"/>
  <c r="CL228" i="24"/>
  <c r="BE220" i="24"/>
  <c r="BF220" i="24" s="1"/>
  <c r="BG220" i="24" l="1"/>
  <c r="AR221" i="24" s="1"/>
  <c r="AO220" i="24"/>
  <c r="Z221" i="24" s="1"/>
  <c r="I228" i="24"/>
  <c r="J228" i="24" s="1"/>
  <c r="L228" i="24"/>
  <c r="CQ227" i="24"/>
  <c r="CR227" i="24" s="1"/>
  <c r="DI224" i="24"/>
  <c r="DJ224" i="24" s="1"/>
  <c r="Q228" i="24" l="1"/>
  <c r="P229" i="24" s="1"/>
  <c r="CS227" i="24"/>
  <c r="CD228" i="24" s="1"/>
  <c r="EC224" i="24"/>
  <c r="DN225" i="24" s="1"/>
  <c r="DK224" i="24"/>
  <c r="CV225" i="24" s="1"/>
  <c r="AV221" i="24"/>
  <c r="AS221" i="24"/>
  <c r="AT221" i="24" s="1"/>
  <c r="AD221" i="24"/>
  <c r="AA221" i="24"/>
  <c r="AB221" i="24" s="1"/>
  <c r="O229" i="24" l="1"/>
  <c r="R228" i="24"/>
  <c r="S228" i="24" s="1"/>
  <c r="T228" i="24" s="1"/>
  <c r="U228" i="24" s="1"/>
  <c r="V228" i="24" s="1"/>
  <c r="AI221" i="24"/>
  <c r="AJ221" i="24" s="1"/>
  <c r="AK221" i="24" s="1"/>
  <c r="AL221" i="24" s="1"/>
  <c r="BA221" i="24"/>
  <c r="CZ225" i="24"/>
  <c r="CW225" i="24"/>
  <c r="CX225" i="24" s="1"/>
  <c r="DR225" i="24"/>
  <c r="DO225" i="24"/>
  <c r="DP225" i="24" s="1"/>
  <c r="CH228" i="24"/>
  <c r="CE228" i="24"/>
  <c r="CF228" i="24" s="1"/>
  <c r="AH222" i="24" l="1"/>
  <c r="AG222" i="24"/>
  <c r="AM221" i="24"/>
  <c r="AN221" i="24" s="1"/>
  <c r="W228" i="24"/>
  <c r="H229" i="24" s="1"/>
  <c r="DW225" i="24"/>
  <c r="BB221" i="24"/>
  <c r="BC221" i="24" s="1"/>
  <c r="BD221" i="24" s="1"/>
  <c r="AY222" i="24"/>
  <c r="AZ222" i="24"/>
  <c r="DE225" i="24"/>
  <c r="CM228" i="24"/>
  <c r="AO221" i="24" l="1"/>
  <c r="Z222" i="24" s="1"/>
  <c r="BE221" i="24"/>
  <c r="BF221" i="24" s="1"/>
  <c r="BG221" i="24" s="1"/>
  <c r="AR222" i="24" s="1"/>
  <c r="DX225" i="24"/>
  <c r="DU226" i="24"/>
  <c r="DV226" i="24"/>
  <c r="CN228" i="24"/>
  <c r="CL229" i="24"/>
  <c r="CK229" i="24"/>
  <c r="L229" i="24"/>
  <c r="I229" i="24"/>
  <c r="J229" i="24" s="1"/>
  <c r="DF225" i="24"/>
  <c r="DD226" i="24"/>
  <c r="DC226" i="24"/>
  <c r="DY225" i="24" l="1"/>
  <c r="DZ225" i="24" s="1"/>
  <c r="EA225" i="24" s="1"/>
  <c r="EB225" i="24" s="1"/>
  <c r="AV222" i="24"/>
  <c r="AS222" i="24"/>
  <c r="AT222" i="24" s="1"/>
  <c r="BM222" i="24"/>
  <c r="Q229" i="24"/>
  <c r="DG225" i="24"/>
  <c r="DH225" i="24" s="1"/>
  <c r="CO228" i="24"/>
  <c r="CP228" i="24" s="1"/>
  <c r="AD222" i="24"/>
  <c r="AA222" i="24"/>
  <c r="AB222" i="24" s="1"/>
  <c r="BL222" i="24"/>
  <c r="BA222" i="24" l="1"/>
  <c r="AZ223" i="24" s="1"/>
  <c r="R229" i="24"/>
  <c r="O230" i="24"/>
  <c r="P230" i="24"/>
  <c r="DI225" i="24"/>
  <c r="DJ225" i="24" s="1"/>
  <c r="AI222" i="24"/>
  <c r="CQ228" i="24"/>
  <c r="CR228" i="24" s="1"/>
  <c r="AY223" i="24" l="1"/>
  <c r="BB222" i="24"/>
  <c r="CS228" i="24"/>
  <c r="CD229" i="24" s="1"/>
  <c r="AJ222" i="24"/>
  <c r="AH223" i="24"/>
  <c r="AG223" i="24"/>
  <c r="EC225" i="24"/>
  <c r="DN226" i="24" s="1"/>
  <c r="DK225" i="24"/>
  <c r="CV226" i="24" s="1"/>
  <c r="S229" i="24"/>
  <c r="T229" i="24" s="1"/>
  <c r="BC222" i="24" l="1"/>
  <c r="BD222" i="24" s="1"/>
  <c r="BE222" i="24" s="1"/>
  <c r="BF222" i="24" s="1"/>
  <c r="CH229" i="24"/>
  <c r="EG234" i="24"/>
  <c r="CE229" i="24"/>
  <c r="CF229" i="24" s="1"/>
  <c r="U229" i="24"/>
  <c r="V229" i="24" s="1"/>
  <c r="DR226" i="24"/>
  <c r="DO226" i="24"/>
  <c r="DP226" i="24" s="1"/>
  <c r="AK222" i="24"/>
  <c r="AL222" i="24" s="1"/>
  <c r="CW226" i="24"/>
  <c r="CX226" i="24" s="1"/>
  <c r="CZ226" i="24"/>
  <c r="CM229" i="24" l="1"/>
  <c r="CN229" i="24" s="1"/>
  <c r="AM222" i="24"/>
  <c r="AN222" i="24" s="1"/>
  <c r="W229" i="24"/>
  <c r="H230" i="24" s="1"/>
  <c r="DE226" i="24"/>
  <c r="DW226" i="24"/>
  <c r="CL230" i="24" l="1"/>
  <c r="CK230" i="24"/>
  <c r="BG222" i="24"/>
  <c r="AR223" i="24" s="1"/>
  <c r="AO222" i="24"/>
  <c r="Z223" i="24" s="1"/>
  <c r="L230" i="24"/>
  <c r="I230" i="24"/>
  <c r="J230" i="24" s="1"/>
  <c r="DX226" i="24"/>
  <c r="DV227" i="24"/>
  <c r="DU227" i="24"/>
  <c r="DF226" i="24"/>
  <c r="DD227" i="24"/>
  <c r="DC227" i="24"/>
  <c r="CO229" i="24"/>
  <c r="CP229" i="24" s="1"/>
  <c r="AS223" i="24" l="1"/>
  <c r="AT223" i="24" s="1"/>
  <c r="AV223" i="24"/>
  <c r="DY226" i="24"/>
  <c r="DZ226" i="24" s="1"/>
  <c r="CQ229" i="24"/>
  <c r="CR229" i="24" s="1"/>
  <c r="DG226" i="24"/>
  <c r="DH226" i="24" s="1"/>
  <c r="Q230" i="24"/>
  <c r="AD223" i="24"/>
  <c r="AA223" i="24"/>
  <c r="AB223" i="24" s="1"/>
  <c r="AI223" i="24" l="1"/>
  <c r="AJ223" i="24" s="1"/>
  <c r="CS229" i="24"/>
  <c r="CD230" i="24" s="1"/>
  <c r="EA226" i="24"/>
  <c r="EB226" i="24" s="1"/>
  <c r="BA223" i="24"/>
  <c r="R230" i="24"/>
  <c r="O231" i="24"/>
  <c r="P231" i="24"/>
  <c r="DI226" i="24"/>
  <c r="DJ226" i="24" s="1"/>
  <c r="AG224" i="24" l="1"/>
  <c r="AH224" i="24"/>
  <c r="EC226" i="24"/>
  <c r="DN227" i="24" s="1"/>
  <c r="DK226" i="24"/>
  <c r="CV227" i="24" s="1"/>
  <c r="AK223" i="24"/>
  <c r="AL223" i="24" s="1"/>
  <c r="S230" i="24"/>
  <c r="T230" i="24" s="1"/>
  <c r="BB223" i="24"/>
  <c r="BC223" i="24" s="1"/>
  <c r="BD223" i="24" s="1"/>
  <c r="AY224" i="24"/>
  <c r="AZ224" i="24"/>
  <c r="CH230" i="24"/>
  <c r="CE230" i="24"/>
  <c r="CF230" i="24" s="1"/>
  <c r="BE223" i="24" l="1"/>
  <c r="BF223" i="24" s="1"/>
  <c r="DO227" i="24"/>
  <c r="DP227" i="24" s="1"/>
  <c r="DR227" i="24"/>
  <c r="CM230" i="24"/>
  <c r="AM223" i="24"/>
  <c r="AN223" i="24" s="1"/>
  <c r="U230" i="24"/>
  <c r="V230" i="24" s="1"/>
  <c r="CZ227" i="24"/>
  <c r="CW227" i="24"/>
  <c r="CX227" i="24" s="1"/>
  <c r="DE227" i="24" l="1"/>
  <c r="DF227" i="24" s="1"/>
  <c r="DG227" i="24" s="1"/>
  <c r="DH227" i="24" s="1"/>
  <c r="DW227" i="24"/>
  <c r="DU228" i="24" s="1"/>
  <c r="W230" i="24"/>
  <c r="H231" i="24" s="1"/>
  <c r="CN230" i="24"/>
  <c r="CO230" i="24" s="1"/>
  <c r="CP230" i="24" s="1"/>
  <c r="CK231" i="24"/>
  <c r="CL231" i="24"/>
  <c r="BG223" i="24"/>
  <c r="AR224" i="24" s="1"/>
  <c r="AO223" i="24"/>
  <c r="Z224" i="24" s="1"/>
  <c r="DD228" i="24" l="1"/>
  <c r="DC228" i="24"/>
  <c r="DV228" i="24"/>
  <c r="DX227" i="24"/>
  <c r="DY227" i="24" s="1"/>
  <c r="DZ227" i="24" s="1"/>
  <c r="DI227" i="24"/>
  <c r="DJ227" i="24" s="1"/>
  <c r="CQ230" i="24"/>
  <c r="CR230" i="24" s="1"/>
  <c r="L231" i="24"/>
  <c r="I231" i="24"/>
  <c r="J231" i="24" s="1"/>
  <c r="AA224" i="24"/>
  <c r="AB224" i="24" s="1"/>
  <c r="AD224" i="24"/>
  <c r="AS224" i="24"/>
  <c r="AT224" i="24" s="1"/>
  <c r="AV224" i="24"/>
  <c r="AI224" i="24" l="1"/>
  <c r="AJ224" i="24" s="1"/>
  <c r="AK224" i="24" s="1"/>
  <c r="AL224" i="24" s="1"/>
  <c r="BA224" i="24"/>
  <c r="BB224" i="24" s="1"/>
  <c r="CS230" i="24"/>
  <c r="CD231" i="24" s="1"/>
  <c r="DK227" i="24"/>
  <c r="CV228" i="24" s="1"/>
  <c r="EA227" i="24"/>
  <c r="EB227" i="24" s="1"/>
  <c r="EC227" i="24" s="1"/>
  <c r="DN228" i="24" s="1"/>
  <c r="Q231" i="24"/>
  <c r="AG225" i="24" l="1"/>
  <c r="AH225" i="24"/>
  <c r="AY225" i="24"/>
  <c r="AZ225" i="24"/>
  <c r="DO228" i="24"/>
  <c r="DP228" i="24" s="1"/>
  <c r="DR228" i="24"/>
  <c r="AM224" i="24"/>
  <c r="AN224" i="24" s="1"/>
  <c r="BC224" i="24"/>
  <c r="BD224" i="24" s="1"/>
  <c r="CZ228" i="24"/>
  <c r="CW228" i="24"/>
  <c r="CX228" i="24" s="1"/>
  <c r="CH231" i="24"/>
  <c r="CE231" i="24"/>
  <c r="CF231" i="24" s="1"/>
  <c r="R231" i="24"/>
  <c r="S231" i="24" s="1"/>
  <c r="T231" i="24" s="1"/>
  <c r="P232" i="24"/>
  <c r="O232" i="24"/>
  <c r="AO224" i="24" l="1"/>
  <c r="Z225" i="24" s="1"/>
  <c r="BE224" i="24"/>
  <c r="BF224" i="24" s="1"/>
  <c r="BG224" i="24" s="1"/>
  <c r="AR225" i="24" s="1"/>
  <c r="DE228" i="24"/>
  <c r="DW228" i="24"/>
  <c r="CM231" i="24"/>
  <c r="U231" i="24"/>
  <c r="V231" i="24" s="1"/>
  <c r="W231" i="24" l="1"/>
  <c r="H232" i="24" s="1"/>
  <c r="AV225" i="24"/>
  <c r="AS225" i="24"/>
  <c r="AT225" i="24" s="1"/>
  <c r="DF228" i="24"/>
  <c r="DD229" i="24"/>
  <c r="DC229" i="24"/>
  <c r="CN231" i="24"/>
  <c r="CO231" i="24" s="1"/>
  <c r="CP231" i="24" s="1"/>
  <c r="CL232" i="24"/>
  <c r="CK232" i="24"/>
  <c r="DX228" i="24"/>
  <c r="DV229" i="24"/>
  <c r="DU229" i="24"/>
  <c r="AD225" i="24"/>
  <c r="AA225" i="24"/>
  <c r="AB225" i="24" s="1"/>
  <c r="AI225" i="24" l="1"/>
  <c r="AH226" i="24" s="1"/>
  <c r="BA225" i="24"/>
  <c r="BB225" i="24" s="1"/>
  <c r="DY228" i="24"/>
  <c r="DZ228" i="24" s="1"/>
  <c r="DG228" i="24"/>
  <c r="DH228" i="24" s="1"/>
  <c r="CQ231" i="24"/>
  <c r="CR231" i="24" s="1"/>
  <c r="I232" i="24"/>
  <c r="J232" i="24" s="1"/>
  <c r="L232" i="24"/>
  <c r="Q232" i="24" l="1"/>
  <c r="P233" i="24" s="1"/>
  <c r="AY226" i="24"/>
  <c r="AJ225" i="24"/>
  <c r="BC225" i="24" s="1"/>
  <c r="BD225" i="24" s="1"/>
  <c r="BE225" i="24" s="1"/>
  <c r="BF225" i="24" s="1"/>
  <c r="AG226" i="24"/>
  <c r="AZ226" i="24"/>
  <c r="EA228" i="24"/>
  <c r="EB228" i="24" s="1"/>
  <c r="CS231" i="24"/>
  <c r="CD232" i="24" s="1"/>
  <c r="DI228" i="24"/>
  <c r="DJ228" i="24" s="1"/>
  <c r="R232" i="24" l="1"/>
  <c r="S232" i="24" s="1"/>
  <c r="T232" i="24" s="1"/>
  <c r="U232" i="24" s="1"/>
  <c r="V232" i="24" s="1"/>
  <c r="O233" i="24"/>
  <c r="AK225" i="24"/>
  <c r="AL225" i="24" s="1"/>
  <c r="AM225" i="24" s="1"/>
  <c r="AN225" i="24" s="1"/>
  <c r="EC228" i="24"/>
  <c r="DN229" i="24" s="1"/>
  <c r="DK228" i="24"/>
  <c r="CV229" i="24" s="1"/>
  <c r="CE232" i="24"/>
  <c r="CF232" i="24" s="1"/>
  <c r="CH232" i="24"/>
  <c r="W232" i="24" l="1"/>
  <c r="H233" i="24" s="1"/>
  <c r="BG225" i="24"/>
  <c r="AR226" i="24" s="1"/>
  <c r="AO225" i="24"/>
  <c r="Z226" i="24" s="1"/>
  <c r="DR229" i="24"/>
  <c r="EI234" i="24"/>
  <c r="DO229" i="24"/>
  <c r="DP229" i="24" s="1"/>
  <c r="CM232" i="24"/>
  <c r="CW229" i="24"/>
  <c r="CX229" i="24" s="1"/>
  <c r="CZ229" i="24"/>
  <c r="EH234" i="24"/>
  <c r="DE229" i="24" l="1"/>
  <c r="DD230" i="24" s="1"/>
  <c r="L233" i="24"/>
  <c r="I233" i="24"/>
  <c r="J233" i="24" s="1"/>
  <c r="DW229" i="24"/>
  <c r="AA226" i="24"/>
  <c r="AB226" i="24" s="1"/>
  <c r="AD226" i="24"/>
  <c r="AS226" i="24"/>
  <c r="AT226" i="24" s="1"/>
  <c r="AV226" i="24"/>
  <c r="CN232" i="24"/>
  <c r="CO232" i="24" s="1"/>
  <c r="CP232" i="24" s="1"/>
  <c r="CK233" i="24"/>
  <c r="CL233" i="24"/>
  <c r="BA226" i="24" l="1"/>
  <c r="AY227" i="24" s="1"/>
  <c r="AI226" i="24"/>
  <c r="AJ226" i="24" s="1"/>
  <c r="DC230" i="24"/>
  <c r="DF229" i="24"/>
  <c r="DG229" i="24" s="1"/>
  <c r="DH229" i="24" s="1"/>
  <c r="Q233" i="24"/>
  <c r="P234" i="24" s="1"/>
  <c r="CQ232" i="24"/>
  <c r="CR232" i="24" s="1"/>
  <c r="DX229" i="24"/>
  <c r="DU230" i="24"/>
  <c r="DV230" i="24"/>
  <c r="DY229" i="24" l="1"/>
  <c r="DZ229" i="24" s="1"/>
  <c r="EA229" i="24" s="1"/>
  <c r="EB229" i="24" s="1"/>
  <c r="O234" i="24"/>
  <c r="R233" i="24"/>
  <c r="S233" i="24" s="1"/>
  <c r="T233" i="24" s="1"/>
  <c r="AG227" i="24"/>
  <c r="AH227" i="24"/>
  <c r="AZ227" i="24"/>
  <c r="BB226" i="24"/>
  <c r="BC226" i="24" s="1"/>
  <c r="BD226" i="24" s="1"/>
  <c r="BE226" i="24" s="1"/>
  <c r="BF226" i="24" s="1"/>
  <c r="DI229" i="24"/>
  <c r="DJ229" i="24" s="1"/>
  <c r="AK226" i="24"/>
  <c r="AL226" i="24" s="1"/>
  <c r="CS232" i="24"/>
  <c r="CD233" i="24" s="1"/>
  <c r="EC229" i="24" l="1"/>
  <c r="DN230" i="24" s="1"/>
  <c r="DK229" i="24"/>
  <c r="CV230" i="24" s="1"/>
  <c r="U233" i="24"/>
  <c r="V233" i="24" s="1"/>
  <c r="CE233" i="24"/>
  <c r="CF233" i="24" s="1"/>
  <c r="CH233" i="24"/>
  <c r="AM226" i="24"/>
  <c r="AN226" i="24" s="1"/>
  <c r="CM233" i="24" l="1"/>
  <c r="CN233" i="24" s="1"/>
  <c r="CO233" i="24" s="1"/>
  <c r="CP233" i="24" s="1"/>
  <c r="W233" i="24"/>
  <c r="H234" i="24" s="1"/>
  <c r="BG226" i="24"/>
  <c r="AR227" i="24" s="1"/>
  <c r="AO226" i="24"/>
  <c r="Z227" i="24" s="1"/>
  <c r="DR230" i="24"/>
  <c r="DO230" i="24"/>
  <c r="DP230" i="24" s="1"/>
  <c r="CZ230" i="24"/>
  <c r="CW230" i="24"/>
  <c r="CX230" i="24" s="1"/>
  <c r="CL234" i="24" l="1"/>
  <c r="CK234" i="24"/>
  <c r="DE230" i="24"/>
  <c r="DC231" i="24" s="1"/>
  <c r="CQ233" i="24"/>
  <c r="CR233" i="24" s="1"/>
  <c r="L234" i="24"/>
  <c r="I234" i="24"/>
  <c r="J234" i="24" s="1"/>
  <c r="BK234" i="24"/>
  <c r="AV227" i="24"/>
  <c r="AS227" i="24"/>
  <c r="AT227" i="24" s="1"/>
  <c r="AA227" i="24"/>
  <c r="AB227" i="24" s="1"/>
  <c r="AD227" i="24"/>
  <c r="DW230" i="24"/>
  <c r="DD231" i="24" l="1"/>
  <c r="DF230" i="24"/>
  <c r="DG230" i="24" s="1"/>
  <c r="DH230" i="24" s="1"/>
  <c r="DI230" i="24" s="1"/>
  <c r="DJ230" i="24" s="1"/>
  <c r="BA227" i="24"/>
  <c r="BB227" i="24" s="1"/>
  <c r="CS233" i="24"/>
  <c r="CD234" i="24" s="1"/>
  <c r="DX230" i="24"/>
  <c r="DU231" i="24"/>
  <c r="DV231" i="24"/>
  <c r="Q234" i="24"/>
  <c r="AI227" i="24"/>
  <c r="AZ228" i="24" l="1"/>
  <c r="AY228" i="24"/>
  <c r="DY230" i="24"/>
  <c r="DZ230" i="24" s="1"/>
  <c r="EA230" i="24" s="1"/>
  <c r="DK230" i="24"/>
  <c r="CV231" i="24" s="1"/>
  <c r="CE234" i="24"/>
  <c r="CF234" i="24" s="1"/>
  <c r="CH234" i="24"/>
  <c r="R234" i="24"/>
  <c r="S234" i="24" s="1"/>
  <c r="T234" i="24" s="1"/>
  <c r="P235" i="24"/>
  <c r="O235" i="24"/>
  <c r="AJ227" i="24"/>
  <c r="BC227" i="24" s="1"/>
  <c r="BD227" i="24" s="1"/>
  <c r="AG228" i="24"/>
  <c r="AH228" i="24"/>
  <c r="EB230" i="24" l="1"/>
  <c r="EC230" i="24" s="1"/>
  <c r="DN231" i="24" s="1"/>
  <c r="DO231" i="24" s="1"/>
  <c r="DP231" i="24" s="1"/>
  <c r="U234" i="24"/>
  <c r="V234" i="24" s="1"/>
  <c r="CM234" i="24"/>
  <c r="AK227" i="24"/>
  <c r="AL227" i="24" s="1"/>
  <c r="CW231" i="24"/>
  <c r="CX231" i="24" s="1"/>
  <c r="CZ231" i="24"/>
  <c r="BE227" i="24"/>
  <c r="BF227" i="24" s="1"/>
  <c r="DE231" i="24" l="1"/>
  <c r="DF231" i="24" s="1"/>
  <c r="DR231" i="24"/>
  <c r="DW231" i="24" s="1"/>
  <c r="DU232" i="24" s="1"/>
  <c r="W234" i="24"/>
  <c r="H235" i="24" s="1"/>
  <c r="CN234" i="24"/>
  <c r="CO234" i="24" s="1"/>
  <c r="CP234" i="24" s="1"/>
  <c r="CL235" i="24"/>
  <c r="CK235" i="24"/>
  <c r="AM227" i="24"/>
  <c r="AN227" i="24" s="1"/>
  <c r="DD232" i="24" l="1"/>
  <c r="DC232" i="24"/>
  <c r="DV232" i="24"/>
  <c r="DX231" i="24"/>
  <c r="DY231" i="24" s="1"/>
  <c r="DZ231" i="24" s="1"/>
  <c r="CQ234" i="24"/>
  <c r="CR234" i="24" s="1"/>
  <c r="BG227" i="24"/>
  <c r="AR228" i="24" s="1"/>
  <c r="AO227" i="24"/>
  <c r="Z228" i="24" s="1"/>
  <c r="DG231" i="24"/>
  <c r="DH231" i="24" s="1"/>
  <c r="L235" i="24"/>
  <c r="I235" i="24"/>
  <c r="J235" i="24" s="1"/>
  <c r="Q235" i="24" l="1"/>
  <c r="AA228" i="24"/>
  <c r="AB228" i="24" s="1"/>
  <c r="AD228" i="24"/>
  <c r="DI231" i="24"/>
  <c r="DJ231" i="24" s="1"/>
  <c r="CS234" i="24"/>
  <c r="CD235" i="24" s="1"/>
  <c r="AV228" i="24"/>
  <c r="AS228" i="24"/>
  <c r="AT228" i="24" s="1"/>
  <c r="EA231" i="24"/>
  <c r="EB231" i="24" s="1"/>
  <c r="EC231" i="24" l="1"/>
  <c r="DN232" i="24" s="1"/>
  <c r="DK231" i="24"/>
  <c r="CV232" i="24" s="1"/>
  <c r="R235" i="24"/>
  <c r="S235" i="24" s="1"/>
  <c r="T235" i="24" s="1"/>
  <c r="P236" i="24"/>
  <c r="O236" i="24"/>
  <c r="CH235" i="24"/>
  <c r="CE235" i="24"/>
  <c r="CF235" i="24" s="1"/>
  <c r="AI228" i="24"/>
  <c r="BA228" i="24"/>
  <c r="U235" i="24" l="1"/>
  <c r="V235" i="24" s="1"/>
  <c r="DO232" i="24"/>
  <c r="DP232" i="24" s="1"/>
  <c r="DR232" i="24"/>
  <c r="CM235" i="24"/>
  <c r="BB228" i="24"/>
  <c r="AZ229" i="24"/>
  <c r="AY229" i="24"/>
  <c r="AJ228" i="24"/>
  <c r="AH229" i="24"/>
  <c r="AG229" i="24"/>
  <c r="CZ232" i="24"/>
  <c r="CW232" i="24"/>
  <c r="CX232" i="24" s="1"/>
  <c r="BC228" i="24" l="1"/>
  <c r="BD228" i="24" s="1"/>
  <c r="BE228" i="24" s="1"/>
  <c r="BF228" i="24" s="1"/>
  <c r="DW232" i="24"/>
  <c r="DX232" i="24" s="1"/>
  <c r="AK228" i="24"/>
  <c r="AL228" i="24" s="1"/>
  <c r="W235" i="24"/>
  <c r="H236" i="24" s="1"/>
  <c r="DE232" i="24"/>
  <c r="CN235" i="24"/>
  <c r="CO235" i="24" s="1"/>
  <c r="CP235" i="24" s="1"/>
  <c r="CL236" i="24"/>
  <c r="CK236" i="24"/>
  <c r="DV233" i="24" l="1"/>
  <c r="DU233" i="24"/>
  <c r="CQ235" i="24"/>
  <c r="CR235" i="24" s="1"/>
  <c r="DF232" i="24"/>
  <c r="DY232" i="24" s="1"/>
  <c r="DZ232" i="24" s="1"/>
  <c r="DD233" i="24"/>
  <c r="DC233" i="24"/>
  <c r="AM228" i="24"/>
  <c r="AN228" i="24" s="1"/>
  <c r="I236" i="24"/>
  <c r="J236" i="24" s="1"/>
  <c r="L236" i="24"/>
  <c r="Q236" i="24" l="1"/>
  <c r="P237" i="24" s="1"/>
  <c r="BG228" i="24"/>
  <c r="AR229" i="24" s="1"/>
  <c r="AO228" i="24"/>
  <c r="Z229" i="24" s="1"/>
  <c r="CS235" i="24"/>
  <c r="CD236" i="24" s="1"/>
  <c r="EA232" i="24"/>
  <c r="EB232" i="24" s="1"/>
  <c r="DG232" i="24"/>
  <c r="DH232" i="24" s="1"/>
  <c r="O237" i="24" l="1"/>
  <c r="R236" i="24"/>
  <c r="S236" i="24" s="1"/>
  <c r="T236" i="24" s="1"/>
  <c r="U236" i="24" s="1"/>
  <c r="V236" i="24" s="1"/>
  <c r="AV229" i="24"/>
  <c r="AS229" i="24"/>
  <c r="AT229" i="24" s="1"/>
  <c r="DI232" i="24"/>
  <c r="DJ232" i="24" s="1"/>
  <c r="CH236" i="24"/>
  <c r="CE236" i="24"/>
  <c r="CF236" i="24" s="1"/>
  <c r="AD229" i="24"/>
  <c r="AA229" i="24"/>
  <c r="AB229" i="24" s="1"/>
  <c r="AI229" i="24" l="1"/>
  <c r="AG230" i="24" s="1"/>
  <c r="EC232" i="24"/>
  <c r="DN233" i="24" s="1"/>
  <c r="DK232" i="24"/>
  <c r="CV233" i="24" s="1"/>
  <c r="BA229" i="24"/>
  <c r="CM236" i="24"/>
  <c r="W236" i="24"/>
  <c r="H237" i="24" s="1"/>
  <c r="AH230" i="24" l="1"/>
  <c r="AJ229" i="24"/>
  <c r="AK229" i="24" s="1"/>
  <c r="AL229" i="24" s="1"/>
  <c r="DO233" i="24"/>
  <c r="DP233" i="24" s="1"/>
  <c r="DR233" i="24"/>
  <c r="CN236" i="24"/>
  <c r="CO236" i="24" s="1"/>
  <c r="CP236" i="24" s="1"/>
  <c r="CL237" i="24"/>
  <c r="CK237" i="24"/>
  <c r="I237" i="24"/>
  <c r="J237" i="24" s="1"/>
  <c r="L237" i="24"/>
  <c r="BB229" i="24"/>
  <c r="AY230" i="24"/>
  <c r="AZ230" i="24"/>
  <c r="CW233" i="24"/>
  <c r="CX233" i="24" s="1"/>
  <c r="CZ233" i="24"/>
  <c r="DE233" i="24" l="1"/>
  <c r="DC234" i="24" s="1"/>
  <c r="BC229" i="24"/>
  <c r="BD229" i="24" s="1"/>
  <c r="BE229" i="24" s="1"/>
  <c r="BF229" i="24" s="1"/>
  <c r="AM229" i="24"/>
  <c r="AN229" i="24" s="1"/>
  <c r="AO229" i="24" s="1"/>
  <c r="Z230" i="24" s="1"/>
  <c r="Q237" i="24"/>
  <c r="P238" i="24" s="1"/>
  <c r="DW233" i="24"/>
  <c r="CQ236" i="24"/>
  <c r="CR236" i="24" s="1"/>
  <c r="BG229" i="24" l="1"/>
  <c r="AR230" i="24" s="1"/>
  <c r="AS230" i="24" s="1"/>
  <c r="AT230" i="24" s="1"/>
  <c r="DD234" i="24"/>
  <c r="DF233" i="24"/>
  <c r="DG233" i="24" s="1"/>
  <c r="DH233" i="24" s="1"/>
  <c r="DI233" i="24" s="1"/>
  <c r="DJ233" i="24" s="1"/>
  <c r="R237" i="24"/>
  <c r="S237" i="24" s="1"/>
  <c r="T237" i="24" s="1"/>
  <c r="O238" i="24"/>
  <c r="CS236" i="24"/>
  <c r="CD237" i="24" s="1"/>
  <c r="DX233" i="24"/>
  <c r="DU234" i="24"/>
  <c r="DV234" i="24"/>
  <c r="AD230" i="24"/>
  <c r="AA230" i="24"/>
  <c r="AB230" i="24" s="1"/>
  <c r="AV230" i="24" l="1"/>
  <c r="BA230" i="24" s="1"/>
  <c r="BB230" i="24" s="1"/>
  <c r="DY233" i="24"/>
  <c r="DZ233" i="24" s="1"/>
  <c r="EA233" i="24" s="1"/>
  <c r="EB233" i="24" s="1"/>
  <c r="EC233" i="24" s="1"/>
  <c r="DN234" i="24" s="1"/>
  <c r="DK233" i="24"/>
  <c r="CV234" i="24" s="1"/>
  <c r="AI230" i="24"/>
  <c r="CH237" i="24"/>
  <c r="CE237" i="24"/>
  <c r="CF237" i="24" s="1"/>
  <c r="U237" i="24"/>
  <c r="V237" i="24" s="1"/>
  <c r="AZ231" i="24" l="1"/>
  <c r="AY231" i="24"/>
  <c r="W237" i="24"/>
  <c r="H238" i="24" s="1"/>
  <c r="DR234" i="24"/>
  <c r="DO234" i="24"/>
  <c r="DP234" i="24" s="1"/>
  <c r="AJ230" i="24"/>
  <c r="BC230" i="24" s="1"/>
  <c r="BD230" i="24" s="1"/>
  <c r="AH231" i="24"/>
  <c r="AG231" i="24"/>
  <c r="CM237" i="24"/>
  <c r="CZ234" i="24"/>
  <c r="CW234" i="24"/>
  <c r="CX234" i="24" s="1"/>
  <c r="L238" i="24" l="1"/>
  <c r="I238" i="24"/>
  <c r="J238" i="24" s="1"/>
  <c r="AK230" i="24"/>
  <c r="AL230" i="24" s="1"/>
  <c r="DE234" i="24"/>
  <c r="CN237" i="24"/>
  <c r="CO237" i="24" s="1"/>
  <c r="CP237" i="24" s="1"/>
  <c r="CK238" i="24"/>
  <c r="CL238" i="24"/>
  <c r="BE230" i="24"/>
  <c r="BF230" i="24" s="1"/>
  <c r="DW234" i="24"/>
  <c r="CQ237" i="24" l="1"/>
  <c r="CR237" i="24" s="1"/>
  <c r="DF234" i="24"/>
  <c r="DG234" i="24" s="1"/>
  <c r="DH234" i="24" s="1"/>
  <c r="DC235" i="24"/>
  <c r="DD235" i="24"/>
  <c r="AM230" i="24"/>
  <c r="AN230" i="24" s="1"/>
  <c r="DX234" i="24"/>
  <c r="DU235" i="24"/>
  <c r="DV235" i="24"/>
  <c r="Q238" i="24"/>
  <c r="DI234" i="24" l="1"/>
  <c r="DJ234" i="24" s="1"/>
  <c r="CS237" i="24"/>
  <c r="CD238" i="24" s="1"/>
  <c r="DY234" i="24"/>
  <c r="DZ234" i="24" s="1"/>
  <c r="R238" i="24"/>
  <c r="O239" i="24"/>
  <c r="P239" i="24"/>
  <c r="BG230" i="24"/>
  <c r="AR231" i="24" s="1"/>
  <c r="AO230" i="24"/>
  <c r="Z231" i="24" s="1"/>
  <c r="DK234" i="24" l="1"/>
  <c r="CV235" i="24" s="1"/>
  <c r="AV231" i="24"/>
  <c r="AS231" i="24"/>
  <c r="AT231" i="24" s="1"/>
  <c r="AD231" i="24"/>
  <c r="AA231" i="24"/>
  <c r="AB231" i="24" s="1"/>
  <c r="CH238" i="24"/>
  <c r="CE238" i="24"/>
  <c r="CF238" i="24" s="1"/>
  <c r="S238" i="24"/>
  <c r="T238" i="24" s="1"/>
  <c r="EA234" i="24"/>
  <c r="EB234" i="24" s="1"/>
  <c r="EC234" i="24" s="1"/>
  <c r="DN235" i="24" s="1"/>
  <c r="AI231" i="24" l="1"/>
  <c r="AJ231" i="24" s="1"/>
  <c r="AK231" i="24" s="1"/>
  <c r="AL231" i="24" s="1"/>
  <c r="DR235" i="24"/>
  <c r="DO235" i="24"/>
  <c r="DP235" i="24" s="1"/>
  <c r="U238" i="24"/>
  <c r="V238" i="24" s="1"/>
  <c r="BA231" i="24"/>
  <c r="CM238" i="24"/>
  <c r="CW235" i="24"/>
  <c r="CX235" i="24" s="1"/>
  <c r="CZ235" i="24"/>
  <c r="AH232" i="24" l="1"/>
  <c r="AG232" i="24"/>
  <c r="DE235" i="24"/>
  <c r="DD236" i="24" s="1"/>
  <c r="DW235" i="24"/>
  <c r="DV236" i="24" s="1"/>
  <c r="AM231" i="24"/>
  <c r="AN231" i="24" s="1"/>
  <c r="W238" i="24"/>
  <c r="H239" i="24" s="1"/>
  <c r="CN238" i="24"/>
  <c r="CK239" i="24"/>
  <c r="CL239" i="24"/>
  <c r="BB231" i="24"/>
  <c r="BC231" i="24" s="1"/>
  <c r="BD231" i="24" s="1"/>
  <c r="AZ232" i="24"/>
  <c r="AY232" i="24"/>
  <c r="DX235" i="24" l="1"/>
  <c r="DU236" i="24"/>
  <c r="DF235" i="24"/>
  <c r="DC236" i="24"/>
  <c r="AO231" i="24"/>
  <c r="Z232" i="24" s="1"/>
  <c r="BE231" i="24"/>
  <c r="BF231" i="24" s="1"/>
  <c r="BG231" i="24" s="1"/>
  <c r="AR232" i="24" s="1"/>
  <c r="L239" i="24"/>
  <c r="I239" i="24"/>
  <c r="J239" i="24" s="1"/>
  <c r="CO238" i="24"/>
  <c r="CP238" i="24" s="1"/>
  <c r="DY235" i="24" l="1"/>
  <c r="DZ235" i="24" s="1"/>
  <c r="EA235" i="24" s="1"/>
  <c r="EB235" i="24" s="1"/>
  <c r="DG235" i="24"/>
  <c r="DH235" i="24" s="1"/>
  <c r="DI235" i="24" s="1"/>
  <c r="DJ235" i="24" s="1"/>
  <c r="AS232" i="24"/>
  <c r="AT232" i="24" s="1"/>
  <c r="AV232" i="24"/>
  <c r="CQ238" i="24"/>
  <c r="CR238" i="24" s="1"/>
  <c r="Q239" i="24"/>
  <c r="AA232" i="24"/>
  <c r="AB232" i="24" s="1"/>
  <c r="AD232" i="24"/>
  <c r="AI232" i="24" l="1"/>
  <c r="AJ232" i="24" s="1"/>
  <c r="AK232" i="24" s="1"/>
  <c r="AL232" i="24" s="1"/>
  <c r="EC235" i="24"/>
  <c r="DN236" i="24" s="1"/>
  <c r="DK235" i="24"/>
  <c r="CV236" i="24" s="1"/>
  <c r="R239" i="24"/>
  <c r="S239" i="24" s="1"/>
  <c r="T239" i="24" s="1"/>
  <c r="O240" i="24"/>
  <c r="P240" i="24"/>
  <c r="CS238" i="24"/>
  <c r="CD239" i="24" s="1"/>
  <c r="BA232" i="24"/>
  <c r="AH233" i="24" l="1"/>
  <c r="AG233" i="24"/>
  <c r="U239" i="24"/>
  <c r="V239" i="24" s="1"/>
  <c r="AM232" i="24"/>
  <c r="AN232" i="24" s="1"/>
  <c r="DR236" i="24"/>
  <c r="DO236" i="24"/>
  <c r="DP236" i="24" s="1"/>
  <c r="BB232" i="24"/>
  <c r="BC232" i="24" s="1"/>
  <c r="BD232" i="24" s="1"/>
  <c r="AZ233" i="24"/>
  <c r="AY233" i="24"/>
  <c r="CE239" i="24"/>
  <c r="CF239" i="24" s="1"/>
  <c r="CH239" i="24"/>
  <c r="CZ236" i="24"/>
  <c r="CW236" i="24"/>
  <c r="CX236" i="24" s="1"/>
  <c r="BE232" i="24" l="1"/>
  <c r="BF232" i="24" s="1"/>
  <c r="BG232" i="24" s="1"/>
  <c r="AR233" i="24" s="1"/>
  <c r="CM239" i="24"/>
  <c r="DW236" i="24"/>
  <c r="DE236" i="24"/>
  <c r="W239" i="24"/>
  <c r="H240" i="24" s="1"/>
  <c r="AO232" i="24"/>
  <c r="Z233" i="24" s="1"/>
  <c r="AV233" i="24" l="1"/>
  <c r="AS233" i="24"/>
  <c r="AT233" i="24" s="1"/>
  <c r="DF236" i="24"/>
  <c r="DC237" i="24"/>
  <c r="DD237" i="24"/>
  <c r="DX236" i="24"/>
  <c r="DU237" i="24"/>
  <c r="DV237" i="24"/>
  <c r="CN239" i="24"/>
  <c r="CO239" i="24" s="1"/>
  <c r="CP239" i="24" s="1"/>
  <c r="CK240" i="24"/>
  <c r="CL240" i="24"/>
  <c r="I240" i="24"/>
  <c r="J240" i="24" s="1"/>
  <c r="L240" i="24"/>
  <c r="AD233" i="24"/>
  <c r="AA233" i="24"/>
  <c r="AB233" i="24" s="1"/>
  <c r="BA233" i="24" l="1"/>
  <c r="BB233" i="24" s="1"/>
  <c r="CQ239" i="24"/>
  <c r="CR239" i="24" s="1"/>
  <c r="DY236" i="24"/>
  <c r="DZ236" i="24" s="1"/>
  <c r="AI233" i="24"/>
  <c r="DG236" i="24"/>
  <c r="DH236" i="24" s="1"/>
  <c r="Q240" i="24"/>
  <c r="AZ234" i="24" l="1"/>
  <c r="AY234" i="24"/>
  <c r="CS239" i="24"/>
  <c r="CD240" i="24" s="1"/>
  <c r="R240" i="24"/>
  <c r="S240" i="24" s="1"/>
  <c r="T240" i="24" s="1"/>
  <c r="P241" i="24"/>
  <c r="O241" i="24"/>
  <c r="DI236" i="24"/>
  <c r="DJ236" i="24" s="1"/>
  <c r="AJ233" i="24"/>
  <c r="BC233" i="24" s="1"/>
  <c r="BD233" i="24" s="1"/>
  <c r="AG234" i="24"/>
  <c r="AH234" i="24"/>
  <c r="EA236" i="24"/>
  <c r="EB236" i="24" s="1"/>
  <c r="AK233" i="24" l="1"/>
  <c r="AL233" i="24" s="1"/>
  <c r="EC236" i="24"/>
  <c r="DN237" i="24" s="1"/>
  <c r="DK236" i="24"/>
  <c r="CV237" i="24" s="1"/>
  <c r="U240" i="24"/>
  <c r="V240" i="24" s="1"/>
  <c r="BE233" i="24"/>
  <c r="BF233" i="24" s="1"/>
  <c r="CE240" i="24"/>
  <c r="CF240" i="24" s="1"/>
  <c r="CH240" i="24"/>
  <c r="AM233" i="24" l="1"/>
  <c r="AN233" i="24" s="1"/>
  <c r="BG233" i="24" s="1"/>
  <c r="AR234" i="24" s="1"/>
  <c r="DO237" i="24"/>
  <c r="DP237" i="24" s="1"/>
  <c r="DR237" i="24"/>
  <c r="W240" i="24"/>
  <c r="H241" i="24" s="1"/>
  <c r="CM240" i="24"/>
  <c r="CW237" i="24"/>
  <c r="CX237" i="24" s="1"/>
  <c r="CZ237" i="24"/>
  <c r="AO233" i="24" l="1"/>
  <c r="Z234" i="24" s="1"/>
  <c r="AD234" i="24" s="1"/>
  <c r="DE237" i="24"/>
  <c r="DF237" i="24" s="1"/>
  <c r="DG237" i="24" s="1"/>
  <c r="DH237" i="24" s="1"/>
  <c r="CN240" i="24"/>
  <c r="CK241" i="24"/>
  <c r="CL241" i="24"/>
  <c r="DW237" i="24"/>
  <c r="AV234" i="24"/>
  <c r="AS234" i="24"/>
  <c r="AT234" i="24" s="1"/>
  <c r="BM234" i="24"/>
  <c r="I241" i="24"/>
  <c r="J241" i="24" s="1"/>
  <c r="L241" i="24"/>
  <c r="DD238" i="24" l="1"/>
  <c r="DC238" i="24"/>
  <c r="Q241" i="24"/>
  <c r="P242" i="24" s="1"/>
  <c r="AA234" i="24"/>
  <c r="AB234" i="24" s="1"/>
  <c r="AI234" i="24" s="1"/>
  <c r="BL234" i="24"/>
  <c r="DX237" i="24"/>
  <c r="DY237" i="24" s="1"/>
  <c r="DZ237" i="24" s="1"/>
  <c r="DV238" i="24"/>
  <c r="DU238" i="24"/>
  <c r="BA234" i="24"/>
  <c r="DI237" i="24"/>
  <c r="DJ237" i="24" s="1"/>
  <c r="CO240" i="24"/>
  <c r="CP240" i="24" s="1"/>
  <c r="R241" i="24" l="1"/>
  <c r="S241" i="24" s="1"/>
  <c r="T241" i="24" s="1"/>
  <c r="U241" i="24" s="1"/>
  <c r="V241" i="24" s="1"/>
  <c r="O242" i="24"/>
  <c r="DK237" i="24"/>
  <c r="CV238" i="24" s="1"/>
  <c r="EA237" i="24"/>
  <c r="EB237" i="24" s="1"/>
  <c r="EC237" i="24" s="1"/>
  <c r="DN238" i="24" s="1"/>
  <c r="AJ234" i="24"/>
  <c r="AK234" i="24" s="1"/>
  <c r="AL234" i="24" s="1"/>
  <c r="AH235" i="24"/>
  <c r="AG235" i="24"/>
  <c r="CQ240" i="24"/>
  <c r="CR240" i="24" s="1"/>
  <c r="BB234" i="24"/>
  <c r="AZ235" i="24"/>
  <c r="AY235" i="24"/>
  <c r="CS240" i="24" l="1"/>
  <c r="CD241" i="24" s="1"/>
  <c r="W241" i="24"/>
  <c r="H242" i="24" s="1"/>
  <c r="AM234" i="24"/>
  <c r="AN234" i="24" s="1"/>
  <c r="DR238" i="24"/>
  <c r="DO238" i="24"/>
  <c r="DP238" i="24" s="1"/>
  <c r="CZ238" i="24"/>
  <c r="CW238" i="24"/>
  <c r="CX238" i="24" s="1"/>
  <c r="BC234" i="24"/>
  <c r="BD234" i="24" s="1"/>
  <c r="DW238" i="24" l="1"/>
  <c r="DV239" i="24" s="1"/>
  <c r="AO234" i="24"/>
  <c r="Z235" i="24" s="1"/>
  <c r="BE234" i="24"/>
  <c r="BF234" i="24" s="1"/>
  <c r="BG234" i="24" s="1"/>
  <c r="AR235" i="24" s="1"/>
  <c r="L242" i="24"/>
  <c r="I242" i="24"/>
  <c r="J242" i="24" s="1"/>
  <c r="CH241" i="24"/>
  <c r="EG246" i="24"/>
  <c r="EM27" i="24" s="1"/>
  <c r="CE241" i="24"/>
  <c r="CF241" i="24" s="1"/>
  <c r="DE238" i="24"/>
  <c r="DX238" i="24" l="1"/>
  <c r="DU239" i="24"/>
  <c r="AV235" i="24"/>
  <c r="AS235" i="24"/>
  <c r="AT235" i="24" s="1"/>
  <c r="DF238" i="24"/>
  <c r="DC239" i="24"/>
  <c r="DD239" i="24"/>
  <c r="Q242" i="24"/>
  <c r="CM241" i="24"/>
  <c r="AA235" i="24"/>
  <c r="AB235" i="24" s="1"/>
  <c r="AD235" i="24"/>
  <c r="AI235" i="24" l="1"/>
  <c r="AJ235" i="24" s="1"/>
  <c r="DY238" i="24"/>
  <c r="DZ238" i="24" s="1"/>
  <c r="DG238" i="24"/>
  <c r="DH238" i="24" s="1"/>
  <c r="DI238" i="24" s="1"/>
  <c r="DJ238" i="24" s="1"/>
  <c r="BA235" i="24"/>
  <c r="BB235" i="24" s="1"/>
  <c r="CN241" i="24"/>
  <c r="CK242" i="24"/>
  <c r="CL242" i="24"/>
  <c r="R242" i="24"/>
  <c r="S242" i="24" s="1"/>
  <c r="T242" i="24" s="1"/>
  <c r="O243" i="24"/>
  <c r="P243" i="24"/>
  <c r="AY236" i="24" l="1"/>
  <c r="AH236" i="24"/>
  <c r="AG236" i="24"/>
  <c r="AZ236" i="24"/>
  <c r="EA238" i="24"/>
  <c r="EB238" i="24" s="1"/>
  <c r="EC238" i="24" s="1"/>
  <c r="DN239" i="24" s="1"/>
  <c r="BC235" i="24"/>
  <c r="BD235" i="24" s="1"/>
  <c r="BE235" i="24" s="1"/>
  <c r="BF235" i="24" s="1"/>
  <c r="U242" i="24"/>
  <c r="V242" i="24" s="1"/>
  <c r="DK238" i="24"/>
  <c r="CV239" i="24" s="1"/>
  <c r="CO241" i="24"/>
  <c r="CP241" i="24" s="1"/>
  <c r="AK235" i="24"/>
  <c r="AL235" i="24" s="1"/>
  <c r="W242" i="24" l="1"/>
  <c r="H243" i="24" s="1"/>
  <c r="CW239" i="24"/>
  <c r="CX239" i="24" s="1"/>
  <c r="CZ239" i="24"/>
  <c r="DR239" i="24"/>
  <c r="DO239" i="24"/>
  <c r="DP239" i="24" s="1"/>
  <c r="AM235" i="24"/>
  <c r="AN235" i="24" s="1"/>
  <c r="CQ241" i="24"/>
  <c r="CR241" i="24" s="1"/>
  <c r="DE239" i="24" l="1"/>
  <c r="DD240" i="24" s="1"/>
  <c r="CS241" i="24"/>
  <c r="CD242" i="24" s="1"/>
  <c r="BG235" i="24"/>
  <c r="AR236" i="24" s="1"/>
  <c r="AO235" i="24"/>
  <c r="Z236" i="24" s="1"/>
  <c r="DW239" i="24"/>
  <c r="L243" i="24"/>
  <c r="I243" i="24"/>
  <c r="J243" i="24" s="1"/>
  <c r="DF239" i="24" l="1"/>
  <c r="DG239" i="24" s="1"/>
  <c r="DH239" i="24" s="1"/>
  <c r="DI239" i="24" s="1"/>
  <c r="DJ239" i="24" s="1"/>
  <c r="DC240" i="24"/>
  <c r="Q243" i="24"/>
  <c r="O244" i="24" s="1"/>
  <c r="DX239" i="24"/>
  <c r="DU240" i="24"/>
  <c r="DV240" i="24"/>
  <c r="AD236" i="24"/>
  <c r="AA236" i="24"/>
  <c r="AB236" i="24" s="1"/>
  <c r="AV236" i="24"/>
  <c r="AS236" i="24"/>
  <c r="AT236" i="24" s="1"/>
  <c r="CE242" i="24"/>
  <c r="CF242" i="24" s="1"/>
  <c r="CH242" i="24"/>
  <c r="R243" i="24" l="1"/>
  <c r="S243" i="24" s="1"/>
  <c r="T243" i="24" s="1"/>
  <c r="U243" i="24" s="1"/>
  <c r="V243" i="24" s="1"/>
  <c r="P244" i="24"/>
  <c r="DY239" i="24"/>
  <c r="DZ239" i="24" s="1"/>
  <c r="EA239" i="24" s="1"/>
  <c r="EB239" i="24" s="1"/>
  <c r="EC239" i="24" s="1"/>
  <c r="DN240" i="24" s="1"/>
  <c r="CM242" i="24"/>
  <c r="CN242" i="24" s="1"/>
  <c r="CO242" i="24" s="1"/>
  <c r="CP242" i="24" s="1"/>
  <c r="DK239" i="24"/>
  <c r="CV240" i="24" s="1"/>
  <c r="BA236" i="24"/>
  <c r="AI236" i="24"/>
  <c r="CL243" i="24" l="1"/>
  <c r="CK243" i="24"/>
  <c r="DR240" i="24"/>
  <c r="DO240" i="24"/>
  <c r="DP240" i="24" s="1"/>
  <c r="CQ242" i="24"/>
  <c r="CR242" i="24" s="1"/>
  <c r="BB236" i="24"/>
  <c r="AZ237" i="24"/>
  <c r="AY237" i="24"/>
  <c r="W243" i="24"/>
  <c r="H244" i="24" s="1"/>
  <c r="AJ236" i="24"/>
  <c r="AH237" i="24"/>
  <c r="AG237" i="24"/>
  <c r="CZ240" i="24"/>
  <c r="CW240" i="24"/>
  <c r="CX240" i="24" s="1"/>
  <c r="DW240" i="24" l="1"/>
  <c r="DV241" i="24" s="1"/>
  <c r="BC236" i="24"/>
  <c r="BD236" i="24" s="1"/>
  <c r="BE236" i="24" s="1"/>
  <c r="BF236" i="24" s="1"/>
  <c r="DE240" i="24"/>
  <c r="DC241" i="24" s="1"/>
  <c r="CS242" i="24"/>
  <c r="CD243" i="24" s="1"/>
  <c r="AK236" i="24"/>
  <c r="AL236" i="24" s="1"/>
  <c r="I244" i="24"/>
  <c r="J244" i="24" s="1"/>
  <c r="L244" i="24"/>
  <c r="DF240" i="24" l="1"/>
  <c r="Q244" i="24"/>
  <c r="O245" i="24" s="1"/>
  <c r="DX240" i="24"/>
  <c r="DU241" i="24"/>
  <c r="DD241" i="24"/>
  <c r="AM236" i="24"/>
  <c r="AN236" i="24" s="1"/>
  <c r="CH243" i="24"/>
  <c r="CE243" i="24"/>
  <c r="CF243" i="24" s="1"/>
  <c r="P245" i="24" l="1"/>
  <c r="R244" i="24"/>
  <c r="S244" i="24" s="1"/>
  <c r="T244" i="24" s="1"/>
  <c r="DY240" i="24"/>
  <c r="DZ240" i="24" s="1"/>
  <c r="EA240" i="24" s="1"/>
  <c r="EB240" i="24" s="1"/>
  <c r="DG240" i="24"/>
  <c r="DH240" i="24" s="1"/>
  <c r="DI240" i="24" s="1"/>
  <c r="DJ240" i="24" s="1"/>
  <c r="CM243" i="24"/>
  <c r="CN243" i="24" s="1"/>
  <c r="BG236" i="24"/>
  <c r="AR237" i="24" s="1"/>
  <c r="AO236" i="24"/>
  <c r="Z237" i="24" s="1"/>
  <c r="CL244" i="24" l="1"/>
  <c r="CK244" i="24"/>
  <c r="U244" i="24"/>
  <c r="V244" i="24" s="1"/>
  <c r="EC240" i="24"/>
  <c r="DN241" i="24" s="1"/>
  <c r="DK240" i="24"/>
  <c r="CV241" i="24" s="1"/>
  <c r="AV237" i="24"/>
  <c r="AS237" i="24"/>
  <c r="AT237" i="24" s="1"/>
  <c r="CO243" i="24"/>
  <c r="CP243" i="24" s="1"/>
  <c r="AA237" i="24"/>
  <c r="AB237" i="24" s="1"/>
  <c r="AD237" i="24"/>
  <c r="BA237" i="24" l="1"/>
  <c r="AI237" i="24"/>
  <c r="EH246" i="24"/>
  <c r="EM28" i="24" s="1"/>
  <c r="CZ241" i="24"/>
  <c r="CW241" i="24"/>
  <c r="CX241" i="24" s="1"/>
  <c r="DO241" i="24"/>
  <c r="DP241" i="24" s="1"/>
  <c r="EI246" i="24"/>
  <c r="EM29" i="24" s="1"/>
  <c r="DR241" i="24"/>
  <c r="W244" i="24"/>
  <c r="H245" i="24" s="1"/>
  <c r="CQ243" i="24"/>
  <c r="CR243" i="24" s="1"/>
  <c r="DW241" i="24" l="1"/>
  <c r="DV242" i="24" s="1"/>
  <c r="AJ237" i="24"/>
  <c r="AG238" i="24"/>
  <c r="AH238" i="24"/>
  <c r="BB237" i="24"/>
  <c r="AY238" i="24"/>
  <c r="AZ238" i="24"/>
  <c r="CS243" i="24"/>
  <c r="CD244" i="24" s="1"/>
  <c r="I245" i="24"/>
  <c r="J245" i="24" s="1"/>
  <c r="L245" i="24"/>
  <c r="DE241" i="24"/>
  <c r="BC237" i="24" l="1"/>
  <c r="BD237" i="24" s="1"/>
  <c r="BE237" i="24" s="1"/>
  <c r="BF237" i="24" s="1"/>
  <c r="Q245" i="24"/>
  <c r="O246" i="24" s="1"/>
  <c r="DU242" i="24"/>
  <c r="DX241" i="24"/>
  <c r="CH244" i="24"/>
  <c r="CE244" i="24"/>
  <c r="CF244" i="24" s="1"/>
  <c r="DF241" i="24"/>
  <c r="DC242" i="24"/>
  <c r="DD242" i="24"/>
  <c r="AK237" i="24"/>
  <c r="AL237" i="24" s="1"/>
  <c r="DY241" i="24" l="1"/>
  <c r="DZ241" i="24" s="1"/>
  <c r="EA241" i="24" s="1"/>
  <c r="R245" i="24"/>
  <c r="S245" i="24" s="1"/>
  <c r="T245" i="24" s="1"/>
  <c r="U245" i="24" s="1"/>
  <c r="V245" i="24" s="1"/>
  <c r="P246" i="24"/>
  <c r="AM237" i="24"/>
  <c r="AN237" i="24" s="1"/>
  <c r="DG241" i="24"/>
  <c r="DH241" i="24" s="1"/>
  <c r="CM244" i="24"/>
  <c r="EB241" i="24" l="1"/>
  <c r="W245" i="24"/>
  <c r="H246" i="24" s="1"/>
  <c r="BG237" i="24"/>
  <c r="AR238" i="24" s="1"/>
  <c r="AO237" i="24"/>
  <c r="Z238" i="24" s="1"/>
  <c r="DI241" i="24"/>
  <c r="DJ241" i="24" s="1"/>
  <c r="CN244" i="24"/>
  <c r="CL245" i="24"/>
  <c r="CK245" i="24"/>
  <c r="EC241" i="24" l="1"/>
  <c r="DN242" i="24" s="1"/>
  <c r="DK241" i="24"/>
  <c r="CV242" i="24" s="1"/>
  <c r="AD238" i="24"/>
  <c r="AA238" i="24"/>
  <c r="AB238" i="24" s="1"/>
  <c r="AS238" i="24"/>
  <c r="AT238" i="24" s="1"/>
  <c r="AV238" i="24"/>
  <c r="CO244" i="24"/>
  <c r="CP244" i="24" s="1"/>
  <c r="L246" i="24"/>
  <c r="I246" i="24"/>
  <c r="J246" i="24" s="1"/>
  <c r="BK246" i="24"/>
  <c r="BQ27" i="24" s="1"/>
  <c r="BA238" i="24" l="1"/>
  <c r="BB238" i="24" s="1"/>
  <c r="AI238" i="24"/>
  <c r="Q246" i="24"/>
  <c r="DO242" i="24"/>
  <c r="DP242" i="24" s="1"/>
  <c r="DR242" i="24"/>
  <c r="CQ244" i="24"/>
  <c r="CR244" i="24" s="1"/>
  <c r="CZ242" i="24"/>
  <c r="CW242" i="24"/>
  <c r="CX242" i="24" s="1"/>
  <c r="DW242" i="24" l="1"/>
  <c r="DU243" i="24" s="1"/>
  <c r="AY239" i="24"/>
  <c r="AZ239" i="24"/>
  <c r="CS244" i="24"/>
  <c r="CD245" i="24" s="1"/>
  <c r="R246" i="24"/>
  <c r="P247" i="24"/>
  <c r="O247" i="24"/>
  <c r="AJ238" i="24"/>
  <c r="BC238" i="24" s="1"/>
  <c r="BD238" i="24" s="1"/>
  <c r="AH239" i="24"/>
  <c r="AG239" i="24"/>
  <c r="DE242" i="24"/>
  <c r="DV243" i="24" l="1"/>
  <c r="DX242" i="24"/>
  <c r="AK238" i="24"/>
  <c r="AL238" i="24" s="1"/>
  <c r="AM238" i="24" s="1"/>
  <c r="DF242" i="24"/>
  <c r="DC243" i="24"/>
  <c r="DD243" i="24"/>
  <c r="S246" i="24"/>
  <c r="T246" i="24" s="1"/>
  <c r="CH245" i="24"/>
  <c r="CE245" i="24"/>
  <c r="CF245" i="24" s="1"/>
  <c r="BE238" i="24"/>
  <c r="BF238" i="24" s="1"/>
  <c r="DY242" i="24" l="1"/>
  <c r="DZ242" i="24" s="1"/>
  <c r="EA242" i="24" s="1"/>
  <c r="EB242" i="24" s="1"/>
  <c r="AN238" i="24"/>
  <c r="AO238" i="24" s="1"/>
  <c r="Z239" i="24" s="1"/>
  <c r="CM245" i="24"/>
  <c r="CL246" i="24" s="1"/>
  <c r="U246" i="24"/>
  <c r="V246" i="24" s="1"/>
  <c r="DG242" i="24"/>
  <c r="DH242" i="24" s="1"/>
  <c r="BG238" i="24" l="1"/>
  <c r="AR239" i="24" s="1"/>
  <c r="AV239" i="24" s="1"/>
  <c r="CN245" i="24"/>
  <c r="CO245" i="24" s="1"/>
  <c r="CP245" i="24" s="1"/>
  <c r="CQ245" i="24" s="1"/>
  <c r="CR245" i="24" s="1"/>
  <c r="CK246" i="24"/>
  <c r="W246" i="24"/>
  <c r="H247" i="24" s="1"/>
  <c r="AA239" i="24"/>
  <c r="AB239" i="24" s="1"/>
  <c r="AD239" i="24"/>
  <c r="DI242" i="24"/>
  <c r="DJ242" i="24" s="1"/>
  <c r="AS239" i="24" l="1"/>
  <c r="AT239" i="24" s="1"/>
  <c r="BA239" i="24" s="1"/>
  <c r="AI239" i="24"/>
  <c r="AJ239" i="24" s="1"/>
  <c r="EC242" i="24"/>
  <c r="DN243" i="24" s="1"/>
  <c r="DK242" i="24"/>
  <c r="CV243" i="24" s="1"/>
  <c r="CS245" i="24"/>
  <c r="CD246" i="24" s="1"/>
  <c r="I247" i="24"/>
  <c r="J247" i="24" s="1"/>
  <c r="L247" i="24"/>
  <c r="AH240" i="24" l="1"/>
  <c r="AG240" i="24"/>
  <c r="BB239" i="24"/>
  <c r="BC239" i="24" s="1"/>
  <c r="BD239" i="24" s="1"/>
  <c r="AZ240" i="24"/>
  <c r="AY240" i="24"/>
  <c r="AK239" i="24"/>
  <c r="AL239" i="24" s="1"/>
  <c r="Q247" i="24"/>
  <c r="CE246" i="24"/>
  <c r="CF246" i="24" s="1"/>
  <c r="CH246" i="24"/>
  <c r="DO243" i="24"/>
  <c r="DP243" i="24" s="1"/>
  <c r="DR243" i="24"/>
  <c r="CW243" i="24"/>
  <c r="CX243" i="24" s="1"/>
  <c r="CZ243" i="24"/>
  <c r="DE243" i="24" l="1"/>
  <c r="DC244" i="24" s="1"/>
  <c r="BE239" i="24"/>
  <c r="BF239" i="24" s="1"/>
  <c r="DW243" i="24"/>
  <c r="AM239" i="24"/>
  <c r="AN239" i="24" s="1"/>
  <c r="R247" i="24"/>
  <c r="O248" i="24"/>
  <c r="P248" i="24"/>
  <c r="CM246" i="24"/>
  <c r="DD244" i="24" l="1"/>
  <c r="DF243" i="24"/>
  <c r="DG243" i="24" s="1"/>
  <c r="DH243" i="24" s="1"/>
  <c r="DI243" i="24" s="1"/>
  <c r="DJ243" i="24" s="1"/>
  <c r="BG239" i="24"/>
  <c r="AR240" i="24" s="1"/>
  <c r="AO239" i="24"/>
  <c r="Z240" i="24" s="1"/>
  <c r="CN246" i="24"/>
  <c r="CO246" i="24" s="1"/>
  <c r="CP246" i="24" s="1"/>
  <c r="CK247" i="24"/>
  <c r="CL247" i="24"/>
  <c r="DX243" i="24"/>
  <c r="DV244" i="24"/>
  <c r="DU244" i="24"/>
  <c r="S247" i="24"/>
  <c r="T247" i="24" s="1"/>
  <c r="DY243" i="24" l="1"/>
  <c r="DZ243" i="24" s="1"/>
  <c r="EA243" i="24" s="1"/>
  <c r="EB243" i="24" s="1"/>
  <c r="EC243" i="24" s="1"/>
  <c r="DN244" i="24" s="1"/>
  <c r="DK243" i="24"/>
  <c r="CV244" i="24" s="1"/>
  <c r="CQ246" i="24"/>
  <c r="CR246" i="24" s="1"/>
  <c r="U247" i="24"/>
  <c r="V247" i="24" s="1"/>
  <c r="AV240" i="24"/>
  <c r="AS240" i="24"/>
  <c r="AT240" i="24" s="1"/>
  <c r="AD240" i="24"/>
  <c r="AA240" i="24"/>
  <c r="AB240" i="24" s="1"/>
  <c r="BA240" i="24" l="1"/>
  <c r="BB240" i="24" s="1"/>
  <c r="W247" i="24"/>
  <c r="H248" i="24" s="1"/>
  <c r="DR244" i="24"/>
  <c r="DO244" i="24"/>
  <c r="DP244" i="24" s="1"/>
  <c r="CW244" i="24"/>
  <c r="CX244" i="24" s="1"/>
  <c r="CZ244" i="24"/>
  <c r="CS246" i="24"/>
  <c r="CD247" i="24" s="1"/>
  <c r="AI240" i="24"/>
  <c r="DW244" i="24" l="1"/>
  <c r="DU245" i="24" s="1"/>
  <c r="AY241" i="24"/>
  <c r="DE244" i="24"/>
  <c r="DC245" i="24" s="1"/>
  <c r="AZ241" i="24"/>
  <c r="AJ240" i="24"/>
  <c r="BC240" i="24" s="1"/>
  <c r="BD240" i="24" s="1"/>
  <c r="AH241" i="24"/>
  <c r="AG241" i="24"/>
  <c r="CH247" i="24"/>
  <c r="CE247" i="24"/>
  <c r="CF247" i="24" s="1"/>
  <c r="L248" i="24"/>
  <c r="I248" i="24"/>
  <c r="J248" i="24" s="1"/>
  <c r="DF244" i="24" l="1"/>
  <c r="DG244" i="24" s="1"/>
  <c r="DH244" i="24" s="1"/>
  <c r="DV245" i="24"/>
  <c r="DX244" i="24"/>
  <c r="DD245" i="24"/>
  <c r="CM247" i="24"/>
  <c r="AK240" i="24"/>
  <c r="AL240" i="24" s="1"/>
  <c r="Q248" i="24"/>
  <c r="BE240" i="24"/>
  <c r="BF240" i="24" s="1"/>
  <c r="DY244" i="24" l="1"/>
  <c r="DZ244" i="24" s="1"/>
  <c r="EA244" i="24" s="1"/>
  <c r="EB244" i="24" s="1"/>
  <c r="AM240" i="24"/>
  <c r="AN240" i="24" s="1"/>
  <c r="CN247" i="24"/>
  <c r="CK248" i="24"/>
  <c r="CL248" i="24"/>
  <c r="DI244" i="24"/>
  <c r="DJ244" i="24" s="1"/>
  <c r="R248" i="24"/>
  <c r="M260" i="24"/>
  <c r="EC244" i="24" l="1"/>
  <c r="DN245" i="24" s="1"/>
  <c r="DK244" i="24"/>
  <c r="CV245" i="24" s="1"/>
  <c r="CO247" i="24"/>
  <c r="CP247" i="24" s="1"/>
  <c r="BG240" i="24"/>
  <c r="AR241" i="24" s="1"/>
  <c r="AO240" i="24"/>
  <c r="Z241" i="24" s="1"/>
  <c r="S248" i="24"/>
  <c r="T248" i="24" s="1"/>
  <c r="AS241" i="24" l="1"/>
  <c r="AT241" i="24" s="1"/>
  <c r="AV241" i="24"/>
  <c r="AD241" i="24"/>
  <c r="AA241" i="24"/>
  <c r="AB241" i="24" s="1"/>
  <c r="CQ247" i="24"/>
  <c r="CR247" i="24" s="1"/>
  <c r="CZ245" i="24"/>
  <c r="CW245" i="24"/>
  <c r="CX245" i="24" s="1"/>
  <c r="U248" i="24"/>
  <c r="V248" i="24" s="1"/>
  <c r="DO245" i="24"/>
  <c r="DP245" i="24" s="1"/>
  <c r="DR245" i="24"/>
  <c r="CS247" i="24" l="1"/>
  <c r="CD248" i="24" s="1"/>
  <c r="AI241" i="24"/>
  <c r="DW245" i="24"/>
  <c r="W248" i="24"/>
  <c r="M258" i="24"/>
  <c r="M259" i="24"/>
  <c r="N255" i="24" s="1"/>
  <c r="N256" i="24" s="1"/>
  <c r="DE245" i="24"/>
  <c r="BA241" i="24"/>
  <c r="M261" i="24" l="1"/>
  <c r="DF245" i="24"/>
  <c r="DG245" i="24" s="1"/>
  <c r="DH245" i="24" s="1"/>
  <c r="DD246" i="24"/>
  <c r="DC246" i="24"/>
  <c r="AJ241" i="24"/>
  <c r="AG242" i="24"/>
  <c r="AH242" i="24"/>
  <c r="DX245" i="24"/>
  <c r="DU246" i="24"/>
  <c r="DV246" i="24"/>
  <c r="BB241" i="24"/>
  <c r="AZ242" i="24"/>
  <c r="AY242" i="24"/>
  <c r="CH248" i="24"/>
  <c r="CE248" i="24"/>
  <c r="CF248" i="24" s="1"/>
  <c r="BC241" i="24" l="1"/>
  <c r="BD241" i="24" s="1"/>
  <c r="BE241" i="24" s="1"/>
  <c r="BF241" i="24" s="1"/>
  <c r="DI245" i="24"/>
  <c r="DJ245" i="24" s="1"/>
  <c r="CM248" i="24"/>
  <c r="AK241" i="24"/>
  <c r="AL241" i="24" s="1"/>
  <c r="DY245" i="24"/>
  <c r="DZ245" i="24" s="1"/>
  <c r="DK245" i="24" l="1"/>
  <c r="CV246" i="24" s="1"/>
  <c r="CN248" i="24"/>
  <c r="CO248" i="24" s="1"/>
  <c r="CP248" i="24" s="1"/>
  <c r="CI258" i="24"/>
  <c r="CI261" i="24" s="1"/>
  <c r="CI260" i="24"/>
  <c r="AM241" i="24"/>
  <c r="AN241" i="24" s="1"/>
  <c r="EA245" i="24"/>
  <c r="EB245" i="24" s="1"/>
  <c r="EC245" i="24" s="1"/>
  <c r="DN246" i="24" s="1"/>
  <c r="BG241" i="24" l="1"/>
  <c r="AR242" i="24" s="1"/>
  <c r="AO241" i="24"/>
  <c r="Z242" i="24" s="1"/>
  <c r="DO246" i="24"/>
  <c r="DP246" i="24" s="1"/>
  <c r="DR246" i="24"/>
  <c r="CQ248" i="24"/>
  <c r="CR248" i="24" s="1"/>
  <c r="CI259" i="24"/>
  <c r="CJ255" i="24" s="1"/>
  <c r="CJ256" i="24" s="1"/>
  <c r="CZ246" i="24"/>
  <c r="CW246" i="24"/>
  <c r="CX246" i="24" s="1"/>
  <c r="DW246" i="24" l="1"/>
  <c r="DX246" i="24" s="1"/>
  <c r="CS248" i="24"/>
  <c r="AV242" i="24"/>
  <c r="AS242" i="24"/>
  <c r="AT242" i="24" s="1"/>
  <c r="DE246" i="24"/>
  <c r="AD242" i="24"/>
  <c r="AA242" i="24"/>
  <c r="AB242" i="24" s="1"/>
  <c r="BA242" i="24" l="1"/>
  <c r="AZ243" i="24" s="1"/>
  <c r="DU247" i="24"/>
  <c r="DV247" i="24"/>
  <c r="AI242" i="24"/>
  <c r="DF246" i="24"/>
  <c r="DY246" i="24" s="1"/>
  <c r="DZ246" i="24" s="1"/>
  <c r="DC247" i="24"/>
  <c r="DD247" i="24"/>
  <c r="AY243" i="24" l="1"/>
  <c r="BB242" i="24"/>
  <c r="DG246" i="24"/>
  <c r="DH246" i="24" s="1"/>
  <c r="EA246" i="24"/>
  <c r="EB246" i="24" s="1"/>
  <c r="AJ242" i="24"/>
  <c r="AH243" i="24"/>
  <c r="AG243" i="24"/>
  <c r="BC242" i="24" l="1"/>
  <c r="BD242" i="24" s="1"/>
  <c r="BE242" i="24" s="1"/>
  <c r="BF242" i="24" s="1"/>
  <c r="DI246" i="24"/>
  <c r="DJ246" i="24" s="1"/>
  <c r="AK242" i="24"/>
  <c r="AL242" i="24" s="1"/>
  <c r="EC246" i="24" l="1"/>
  <c r="DN247" i="24" s="1"/>
  <c r="DK246" i="24"/>
  <c r="CV247" i="24" s="1"/>
  <c r="AM242" i="24"/>
  <c r="AN242" i="24" s="1"/>
  <c r="DR247" i="24" l="1"/>
  <c r="DO247" i="24"/>
  <c r="DP247" i="24" s="1"/>
  <c r="BG242" i="24"/>
  <c r="AR243" i="24" s="1"/>
  <c r="AO242" i="24"/>
  <c r="Z243" i="24" s="1"/>
  <c r="CW247" i="24"/>
  <c r="CX247" i="24" s="1"/>
  <c r="CZ247" i="24"/>
  <c r="DW247" i="24" l="1"/>
  <c r="DU248" i="24" s="1"/>
  <c r="DE247" i="24"/>
  <c r="DC248" i="24" s="1"/>
  <c r="AA243" i="24"/>
  <c r="AB243" i="24" s="1"/>
  <c r="AD243" i="24"/>
  <c r="AV243" i="24"/>
  <c r="AS243" i="24"/>
  <c r="AT243" i="24" s="1"/>
  <c r="DF247" i="24" l="1"/>
  <c r="DV248" i="24"/>
  <c r="DX247" i="24"/>
  <c r="BA243" i="24"/>
  <c r="AZ244" i="24" s="1"/>
  <c r="DD248" i="24"/>
  <c r="AI243" i="24"/>
  <c r="AJ243" i="24" s="1"/>
  <c r="DY247" i="24" l="1"/>
  <c r="DZ247" i="24" s="1"/>
  <c r="EA247" i="24" s="1"/>
  <c r="EB247" i="24" s="1"/>
  <c r="DG247" i="24"/>
  <c r="DH247" i="24" s="1"/>
  <c r="DI247" i="24" s="1"/>
  <c r="DJ247" i="24" s="1"/>
  <c r="AY244" i="24"/>
  <c r="BB243" i="24"/>
  <c r="BC243" i="24" s="1"/>
  <c r="BD243" i="24" s="1"/>
  <c r="BE243" i="24" s="1"/>
  <c r="BF243" i="24" s="1"/>
  <c r="AG244" i="24"/>
  <c r="AH244" i="24"/>
  <c r="AK243" i="24"/>
  <c r="AL243" i="24" s="1"/>
  <c r="EC247" i="24" l="1"/>
  <c r="DN248" i="24" s="1"/>
  <c r="DK247" i="24"/>
  <c r="CV248" i="24" s="1"/>
  <c r="AM243" i="24"/>
  <c r="AN243" i="24" s="1"/>
  <c r="BG243" i="24" l="1"/>
  <c r="AR244" i="24" s="1"/>
  <c r="AO243" i="24"/>
  <c r="Z244" i="24" s="1"/>
  <c r="DR248" i="24"/>
  <c r="DO248" i="24"/>
  <c r="DP248" i="24" s="1"/>
  <c r="CW248" i="24"/>
  <c r="CX248" i="24" s="1"/>
  <c r="CZ248" i="24"/>
  <c r="DE248" i="24" l="1"/>
  <c r="DF248" i="24" s="1"/>
  <c r="DW248" i="24"/>
  <c r="DX248" i="24" s="1"/>
  <c r="CK259" i="24" s="1"/>
  <c r="AV244" i="24"/>
  <c r="AS244" i="24"/>
  <c r="AT244" i="24" s="1"/>
  <c r="AD244" i="24"/>
  <c r="AA244" i="24"/>
  <c r="AB244" i="24" s="1"/>
  <c r="CJ260" i="24" l="1"/>
  <c r="CK260" i="24"/>
  <c r="BA244" i="24"/>
  <c r="DY248" i="24"/>
  <c r="DZ248" i="24" s="1"/>
  <c r="CJ259" i="24"/>
  <c r="AI244" i="24"/>
  <c r="DG248" i="24"/>
  <c r="DH248" i="24" s="1"/>
  <c r="DI248" i="24" l="1"/>
  <c r="DJ248" i="24" s="1"/>
  <c r="AJ244" i="24"/>
  <c r="AK244" i="24" s="1"/>
  <c r="AL244" i="24" s="1"/>
  <c r="AH245" i="24"/>
  <c r="AG245" i="24"/>
  <c r="BB244" i="24"/>
  <c r="AZ245" i="24"/>
  <c r="AY245" i="24"/>
  <c r="CK255" i="24"/>
  <c r="CK256" i="24" s="1"/>
  <c r="CK258" i="24" s="1"/>
  <c r="CK261" i="24" s="1"/>
  <c r="CJ258" i="24"/>
  <c r="CJ261" i="24" s="1"/>
  <c r="EA248" i="24"/>
  <c r="EB248" i="24" s="1"/>
  <c r="AM244" i="24" l="1"/>
  <c r="AN244" i="24" s="1"/>
  <c r="EC248" i="24"/>
  <c r="DK248" i="24"/>
  <c r="BC244" i="24"/>
  <c r="BD244" i="24" s="1"/>
  <c r="AO244" i="24" l="1"/>
  <c r="Z245" i="24" s="1"/>
  <c r="BE244" i="24"/>
  <c r="BF244" i="24" s="1"/>
  <c r="BG244" i="24" s="1"/>
  <c r="AR245" i="24" s="1"/>
  <c r="AS245" i="24" l="1"/>
  <c r="AT245" i="24" s="1"/>
  <c r="AV245" i="24"/>
  <c r="AD245" i="24"/>
  <c r="AA245" i="24"/>
  <c r="AB245" i="24" s="1"/>
  <c r="AI245" i="24" l="1"/>
  <c r="BA245" i="24"/>
  <c r="AJ245" i="24" l="1"/>
  <c r="AG246" i="24"/>
  <c r="AH246" i="24"/>
  <c r="BB245" i="24"/>
  <c r="AY246" i="24"/>
  <c r="AZ246" i="24"/>
  <c r="BC245" i="24" l="1"/>
  <c r="BD245" i="24" s="1"/>
  <c r="BE245" i="24" s="1"/>
  <c r="BF245" i="24" s="1"/>
  <c r="AK245" i="24"/>
  <c r="AL245" i="24" s="1"/>
  <c r="AM245" i="24" l="1"/>
  <c r="AN245" i="24" s="1"/>
  <c r="BG245" i="24" l="1"/>
  <c r="AR246" i="24" s="1"/>
  <c r="AO245" i="24"/>
  <c r="Z246" i="24" s="1"/>
  <c r="AV246" i="24" l="1"/>
  <c r="AS246" i="24"/>
  <c r="AT246" i="24" s="1"/>
  <c r="BM246" i="24"/>
  <c r="BQ29" i="24" s="1"/>
  <c r="AD246" i="24"/>
  <c r="AA246" i="24"/>
  <c r="AB246" i="24" s="1"/>
  <c r="BL246" i="24"/>
  <c r="BQ28" i="24" s="1"/>
  <c r="AI246" i="24" l="1"/>
  <c r="BA246" i="24"/>
  <c r="AJ246" i="24" l="1"/>
  <c r="AG247" i="24"/>
  <c r="AH247" i="24"/>
  <c r="BB246" i="24"/>
  <c r="AZ247" i="24"/>
  <c r="AY247" i="24"/>
  <c r="BC246" i="24" l="1"/>
  <c r="BD246" i="24" s="1"/>
  <c r="BE246" i="24" s="1"/>
  <c r="BF246" i="24" s="1"/>
  <c r="AK246" i="24"/>
  <c r="AL246" i="24" s="1"/>
  <c r="AM246" i="24" l="1"/>
  <c r="AN246" i="24" s="1"/>
  <c r="BG246" i="24" l="1"/>
  <c r="AR247" i="24" s="1"/>
  <c r="AO246" i="24"/>
  <c r="Z247" i="24" s="1"/>
  <c r="AS247" i="24" l="1"/>
  <c r="AT247" i="24" s="1"/>
  <c r="AV247" i="24"/>
  <c r="AD247" i="24"/>
  <c r="AA247" i="24"/>
  <c r="AB247" i="24" s="1"/>
  <c r="AI247" i="24" l="1"/>
  <c r="AJ247" i="24" s="1"/>
  <c r="BA247" i="24"/>
  <c r="AG248" i="24" l="1"/>
  <c r="AH248" i="24"/>
  <c r="BB247" i="24"/>
  <c r="BC247" i="24" s="1"/>
  <c r="BD247" i="24" s="1"/>
  <c r="AZ248" i="24"/>
  <c r="AY248" i="24"/>
  <c r="AK247" i="24"/>
  <c r="AL247" i="24" s="1"/>
  <c r="BE247" i="24" l="1"/>
  <c r="BF247" i="24" s="1"/>
  <c r="AM247" i="24"/>
  <c r="AN247" i="24" s="1"/>
  <c r="BG247" i="24" l="1"/>
  <c r="AR248" i="24" s="1"/>
  <c r="AO247" i="24"/>
  <c r="Z248" i="24" s="1"/>
  <c r="AV248" i="24" l="1"/>
  <c r="AS248" i="24"/>
  <c r="AT248" i="24" s="1"/>
  <c r="AA248" i="24"/>
  <c r="AB248" i="24" s="1"/>
  <c r="AD248" i="24"/>
  <c r="BA248" i="24" l="1"/>
  <c r="BB248" i="24" s="1"/>
  <c r="AI248" i="24"/>
  <c r="O260" i="24" l="1"/>
  <c r="AJ248" i="24"/>
  <c r="AK248" i="24" s="1"/>
  <c r="AL248" i="24" s="1"/>
  <c r="N260" i="24"/>
  <c r="AM248" i="24" l="1"/>
  <c r="AN248" i="24" s="1"/>
  <c r="N259" i="24" s="1"/>
  <c r="BC248" i="24"/>
  <c r="BD248" i="24" s="1"/>
  <c r="AO248" i="24" l="1"/>
  <c r="O255" i="24"/>
  <c r="O256" i="24" s="1"/>
  <c r="N258" i="24"/>
  <c r="N261" i="24" s="1"/>
  <c r="BE248" i="24"/>
  <c r="BF248" i="24" s="1"/>
  <c r="O259" i="24" s="1"/>
  <c r="BG248" i="24" l="1"/>
  <c r="O258" i="24"/>
  <c r="O261" i="24" s="1"/>
</calcChain>
</file>

<file path=xl/comments1.xml><?xml version="1.0" encoding="utf-8"?>
<comments xmlns="http://schemas.openxmlformats.org/spreadsheetml/2006/main">
  <authors>
    <author>Rob</author>
  </authors>
  <commentList>
    <comment ref="B3" authorId="0" shapeId="0">
      <text>
        <r>
          <rPr>
            <b/>
            <sz val="9"/>
            <color indexed="81"/>
            <rFont val="Tahoma"/>
            <family val="2"/>
          </rPr>
          <t xml:space="preserve">You can add more crops and select an appropriate code
</t>
        </r>
        <r>
          <rPr>
            <sz val="9"/>
            <color indexed="81"/>
            <rFont val="Tahoma"/>
            <family val="2"/>
          </rPr>
          <t xml:space="preserve">
</t>
        </r>
      </text>
    </comment>
    <comment ref="D3" authorId="0" shapeId="0">
      <text>
        <r>
          <rPr>
            <b/>
            <sz val="9"/>
            <color indexed="81"/>
            <rFont val="Tahoma"/>
            <family val="2"/>
          </rPr>
          <t xml:space="preserve">Enter the current average yield for the paddock, before liming </t>
        </r>
      </text>
    </comment>
    <comment ref="E3" authorId="0" shapeId="0">
      <text>
        <r>
          <rPr>
            <b/>
            <sz val="9"/>
            <color indexed="81"/>
            <rFont val="Tahoma"/>
            <family val="2"/>
          </rPr>
          <t>Enter the expected average FIS (Free In Store) price in todays dollars for the next five to ten years</t>
        </r>
      </text>
    </comment>
    <comment ref="G3" authorId="0" shapeId="0">
      <text>
        <r>
          <rPr>
            <b/>
            <sz val="9"/>
            <color indexed="81"/>
            <rFont val="Tahoma"/>
            <family val="2"/>
          </rPr>
          <t>Enter the fertiliser cost for the crop to produce the base yield. We assume that the increased availability after liming will make up for the increased nutrient use with higher yields. If that is not the case include an increase fertiliser cost in the investment line of the model.</t>
        </r>
      </text>
    </comment>
    <comment ref="I3" authorId="0" shapeId="0">
      <text>
        <r>
          <rPr>
            <b/>
            <sz val="9"/>
            <color indexed="81"/>
            <rFont val="Tahoma"/>
            <family val="2"/>
          </rPr>
          <t>Other Variable costs cover Labour, Fuel and Oil, R&amp;M, Seed and contract costs. You need to include CBH charges as we are using a FIS price.</t>
        </r>
      </text>
    </comment>
    <comment ref="J3" authorId="0" shapeId="0">
      <text>
        <r>
          <rPr>
            <b/>
            <sz val="9"/>
            <color indexed="81"/>
            <rFont val="Tahoma"/>
            <family val="2"/>
          </rPr>
          <t xml:space="preserve">Fixed costs include Machinery Allowance, Infrastructure Allowance, Management or (drawings), </t>
        </r>
      </text>
    </comment>
    <comment ref="O3" authorId="0" shapeId="0">
      <text>
        <r>
          <rPr>
            <b/>
            <sz val="9"/>
            <color indexed="81"/>
            <rFont val="Tahoma"/>
            <family val="2"/>
          </rPr>
          <t>Enter the kg of lime needed to account for the alkalinity exported in the product removal.
 See the lime export table.</t>
        </r>
        <r>
          <rPr>
            <sz val="9"/>
            <color indexed="81"/>
            <rFont val="Tahoma"/>
            <family val="2"/>
          </rPr>
          <t xml:space="preserve">
</t>
        </r>
      </text>
    </comment>
    <comment ref="P3" authorId="0" shapeId="0">
      <text>
        <r>
          <rPr>
            <b/>
            <sz val="9"/>
            <color indexed="81"/>
            <rFont val="Tahoma"/>
            <family val="2"/>
          </rPr>
          <t>These numbers are generated by entering the Fertilisers used for each of these crops and entering the amount of leaching for the soiltype being examined.
The number equals the lime needed to counteract the acidity effect of fertiliser application and nitrogen leaching. See the Lime requirements from Fertiliser Use Table for appropriate values.</t>
        </r>
      </text>
    </comment>
    <comment ref="D15" authorId="0" shapeId="0">
      <text>
        <r>
          <rPr>
            <b/>
            <sz val="9"/>
            <color indexed="81"/>
            <rFont val="Tahoma"/>
            <family val="2"/>
          </rPr>
          <t>Enter the current Stocking Rate in DSE/ha before liming.</t>
        </r>
      </text>
    </comment>
    <comment ref="E18" authorId="0" shapeId="0">
      <text>
        <r>
          <rPr>
            <b/>
            <sz val="9"/>
            <color indexed="81"/>
            <rFont val="Tahoma"/>
            <family val="2"/>
          </rPr>
          <t>Enter the expected rotation for the paddock by entering the crop code for each year.</t>
        </r>
      </text>
    </comment>
    <comment ref="E20" authorId="0" shapeId="0">
      <text>
        <r>
          <rPr>
            <b/>
            <sz val="9"/>
            <color indexed="81"/>
            <rFont val="Tahoma"/>
            <family val="2"/>
          </rPr>
          <t>Use your own experience or the response curves from base yield to estimate the yield decline from year 1.
Default is around 1% decline per year for cereals and canola ans zero for lupins</t>
        </r>
      </text>
    </comment>
    <comment ref="D33" authorId="0" shapeId="0">
      <text>
        <r>
          <rPr>
            <b/>
            <sz val="9"/>
            <color indexed="81"/>
            <rFont val="Tahoma"/>
            <family val="2"/>
          </rPr>
          <t>Select from the treatments you have entered in the Lime and Amelioration Cost Sheet</t>
        </r>
        <r>
          <rPr>
            <sz val="9"/>
            <color indexed="81"/>
            <rFont val="Tahoma"/>
            <family val="2"/>
          </rPr>
          <t xml:space="preserve">
</t>
        </r>
      </text>
    </comment>
    <comment ref="E35" authorId="0" shapeId="0">
      <text>
        <r>
          <rPr>
            <b/>
            <sz val="9"/>
            <color indexed="81"/>
            <rFont val="Tahoma"/>
            <family val="2"/>
          </rPr>
          <t>Enter the expected yield increase from the base yield from the lime application over time. 
You can use the Response curves or your own experience.</t>
        </r>
        <r>
          <rPr>
            <sz val="9"/>
            <color indexed="81"/>
            <rFont val="Tahoma"/>
            <family val="2"/>
          </rPr>
          <t xml:space="preserve">
</t>
        </r>
      </text>
    </comment>
    <comment ref="F49" authorId="0" shapeId="0">
      <text>
        <r>
          <rPr>
            <b/>
            <sz val="9"/>
            <color indexed="81"/>
            <rFont val="Tahoma"/>
            <family val="2"/>
          </rPr>
          <t>Enter the cost of your funds. The interest rate for borrowed funds or the opportunity cost of your own funds.</t>
        </r>
        <r>
          <rPr>
            <sz val="9"/>
            <color indexed="81"/>
            <rFont val="Tahoma"/>
            <family val="2"/>
          </rPr>
          <t xml:space="preserve">
</t>
        </r>
      </text>
    </comment>
  </commentList>
</comments>
</file>

<file path=xl/comments2.xml><?xml version="1.0" encoding="utf-8"?>
<comments xmlns="http://schemas.openxmlformats.org/spreadsheetml/2006/main">
  <authors>
    <author>Rob</author>
  </authors>
  <commentList>
    <comment ref="B7" authorId="0" shapeId="0">
      <text>
        <r>
          <rPr>
            <b/>
            <sz val="9"/>
            <color indexed="81"/>
            <rFont val="Tahoma"/>
            <family val="2"/>
          </rPr>
          <t xml:space="preserve">Enter the details for each lime application to determine the total cost to be used.
</t>
        </r>
        <r>
          <rPr>
            <sz val="9"/>
            <color indexed="81"/>
            <rFont val="Tahoma"/>
            <family val="2"/>
          </rPr>
          <t xml:space="preserve">
</t>
        </r>
      </text>
    </comment>
    <comment ref="B8" authorId="0" shapeId="0">
      <text>
        <r>
          <rPr>
            <b/>
            <sz val="9"/>
            <color indexed="81"/>
            <rFont val="Tahoma"/>
            <family val="2"/>
          </rPr>
          <t xml:space="preserve">Enter the details for each lime application to determine the total cost to be used.
</t>
        </r>
        <r>
          <rPr>
            <sz val="9"/>
            <color indexed="81"/>
            <rFont val="Tahoma"/>
            <family val="2"/>
          </rPr>
          <t xml:space="preserve">
</t>
        </r>
      </text>
    </comment>
    <comment ref="B9" authorId="0" shapeId="0">
      <text>
        <r>
          <rPr>
            <b/>
            <sz val="9"/>
            <color indexed="81"/>
            <rFont val="Tahoma"/>
            <family val="2"/>
          </rPr>
          <t xml:space="preserve">Enter the details for each lime application to determine the total cost to be used.
</t>
        </r>
        <r>
          <rPr>
            <sz val="9"/>
            <color indexed="81"/>
            <rFont val="Tahoma"/>
            <family val="2"/>
          </rPr>
          <t xml:space="preserve">
</t>
        </r>
      </text>
    </comment>
    <comment ref="B10" authorId="0" shapeId="0">
      <text>
        <r>
          <rPr>
            <b/>
            <sz val="9"/>
            <color indexed="81"/>
            <rFont val="Tahoma"/>
            <family val="2"/>
          </rPr>
          <t xml:space="preserve">Enter the details for each lime application to determine the total cost to be used.
</t>
        </r>
        <r>
          <rPr>
            <sz val="9"/>
            <color indexed="81"/>
            <rFont val="Tahoma"/>
            <family val="2"/>
          </rPr>
          <t xml:space="preserve">
</t>
        </r>
      </text>
    </comment>
    <comment ref="B12" authorId="0" shapeId="0">
      <text>
        <r>
          <rPr>
            <b/>
            <sz val="9"/>
            <color indexed="81"/>
            <rFont val="Tahoma"/>
            <family val="2"/>
          </rPr>
          <t xml:space="preserve">Enter the details for each lime application to determine the total cost to be used.
</t>
        </r>
        <r>
          <rPr>
            <sz val="9"/>
            <color indexed="81"/>
            <rFont val="Tahoma"/>
            <family val="2"/>
          </rPr>
          <t xml:space="preserve">
</t>
        </r>
      </text>
    </comment>
  </commentList>
</comments>
</file>

<file path=xl/comments3.xml><?xml version="1.0" encoding="utf-8"?>
<comments xmlns="http://schemas.openxmlformats.org/spreadsheetml/2006/main">
  <authors>
    <author>Rob</author>
  </authors>
  <commentList>
    <comment ref="E4" authorId="0" shapeId="0">
      <text>
        <r>
          <rPr>
            <b/>
            <sz val="9"/>
            <color indexed="81"/>
            <rFont val="Tahoma"/>
            <family val="2"/>
          </rPr>
          <t>Enter the average neutralising value of the lime source being used.</t>
        </r>
      </text>
    </comment>
    <comment ref="H4" authorId="0" shapeId="0">
      <text>
        <r>
          <rPr>
            <b/>
            <sz val="9"/>
            <color indexed="81"/>
            <rFont val="Tahoma"/>
            <family val="2"/>
          </rPr>
          <t>This indicates the total lime application needed to achieve the target pH levels</t>
        </r>
      </text>
    </comment>
    <comment ref="C8" authorId="0" shapeId="0">
      <text>
        <r>
          <rPr>
            <b/>
            <sz val="9"/>
            <color indexed="81"/>
            <rFont val="Tahoma"/>
            <family val="2"/>
          </rPr>
          <t>Enter the current pH level for the 0-10cm layer</t>
        </r>
      </text>
    </comment>
    <comment ref="F8" authorId="0" shapeId="0">
      <text>
        <r>
          <rPr>
            <b/>
            <sz val="9"/>
            <color indexed="81"/>
            <rFont val="Tahoma"/>
            <family val="2"/>
          </rPr>
          <t>If this figure is above 2.0% it will increase the lime requirement because of the higher buffering capacity of the soil</t>
        </r>
      </text>
    </comment>
    <comment ref="C9" authorId="0" shapeId="0">
      <text>
        <r>
          <rPr>
            <b/>
            <sz val="9"/>
            <color indexed="81"/>
            <rFont val="Tahoma"/>
            <family val="2"/>
          </rPr>
          <t>Research shows you need to get the surface above 5.5 for the lime to move down the profile.</t>
        </r>
      </text>
    </comment>
    <comment ref="F9" authorId="0" shapeId="0">
      <text>
        <r>
          <rPr>
            <b/>
            <sz val="9"/>
            <color indexed="81"/>
            <rFont val="Tahoma"/>
            <family val="2"/>
          </rPr>
          <t>High gravel percentages will lower the lime requirement as there is less soil to be corrected</t>
        </r>
      </text>
    </comment>
    <comment ref="F10" authorId="0" shapeId="0">
      <text>
        <r>
          <rPr>
            <b/>
            <sz val="9"/>
            <color indexed="81"/>
            <rFont val="Tahoma"/>
            <family val="2"/>
          </rPr>
          <t>Normal Bulk Density is around 1.3 for  Friable Soil
1.5 for Firm Soil and 1.7 for Compacted Soil</t>
        </r>
      </text>
    </comment>
    <comment ref="H12" authorId="0" shapeId="0">
      <text>
        <r>
          <rPr>
            <sz val="9"/>
            <color indexed="81"/>
            <rFont val="Tahoma"/>
            <family val="2"/>
          </rPr>
          <t xml:space="preserve">Enter the Soil conversion factor which best describes where your soil would be on the scale to the left.
</t>
        </r>
      </text>
    </comment>
    <comment ref="F20" authorId="0" shapeId="0">
      <text>
        <r>
          <rPr>
            <b/>
            <sz val="9"/>
            <color indexed="81"/>
            <rFont val="Tahoma"/>
            <family val="2"/>
          </rPr>
          <t>Normal Bulk Density is around 1.3 for  Friable Soil
1.5 for Firm Soil and 1.7 for Compacted Soil</t>
        </r>
      </text>
    </comment>
    <comment ref="F30" authorId="0" shapeId="0">
      <text>
        <r>
          <rPr>
            <b/>
            <sz val="9"/>
            <color indexed="81"/>
            <rFont val="Tahoma"/>
            <family val="2"/>
          </rPr>
          <t>Normal Bulk Density is around 1.3 for  Friable Soil
1.5 for Firm Soil and 1.7 for Compacted Soil</t>
        </r>
      </text>
    </comment>
  </commentList>
</comments>
</file>

<file path=xl/comments4.xml><?xml version="1.0" encoding="utf-8"?>
<comments xmlns="http://schemas.openxmlformats.org/spreadsheetml/2006/main">
  <authors>
    <author>Rob</author>
  </authors>
  <commentList>
    <comment ref="Q2" authorId="0" shapeId="0">
      <text>
        <r>
          <rPr>
            <b/>
            <sz val="9"/>
            <color indexed="81"/>
            <rFont val="Tahoma"/>
            <family val="2"/>
          </rPr>
          <t>Insert the appropriate leaching percentage by using your rainfall and soiltype in the table below.</t>
        </r>
      </text>
    </comment>
    <comment ref="D4" authorId="0" shapeId="0">
      <text>
        <r>
          <rPr>
            <b/>
            <sz val="9"/>
            <color indexed="81"/>
            <rFont val="Tahoma"/>
            <family val="2"/>
          </rPr>
          <t>Insert the fertiliser products and the rates that you expect to use to generate the above yield on the paddock in question.</t>
        </r>
      </text>
    </comment>
  </commentList>
</comments>
</file>

<file path=xl/sharedStrings.xml><?xml version="1.0" encoding="utf-8"?>
<sst xmlns="http://schemas.openxmlformats.org/spreadsheetml/2006/main" count="1226" uniqueCount="519">
  <si>
    <t>Years</t>
  </si>
  <si>
    <t>Med</t>
  </si>
  <si>
    <t>Low</t>
  </si>
  <si>
    <t>None</t>
  </si>
  <si>
    <t>Helliwell</t>
  </si>
  <si>
    <t>Deep Ripped</t>
  </si>
  <si>
    <t>Holt Rock</t>
  </si>
  <si>
    <t>Wheat</t>
  </si>
  <si>
    <t>Bindi Bindi</t>
  </si>
  <si>
    <t>Kellerberrin</t>
  </si>
  <si>
    <t>Canola</t>
  </si>
  <si>
    <t>Barley</t>
  </si>
  <si>
    <t>DAFWA</t>
  </si>
  <si>
    <t>Typical</t>
  </si>
  <si>
    <t>Response</t>
  </si>
  <si>
    <t>Drought</t>
  </si>
  <si>
    <t>35 trials</t>
  </si>
  <si>
    <t>18 Trials</t>
  </si>
  <si>
    <t>19 Trials</t>
  </si>
  <si>
    <t>King</t>
  </si>
  <si>
    <t>Liebe Area</t>
  </si>
  <si>
    <t>Bryant 1</t>
  </si>
  <si>
    <t>Bryant 2</t>
  </si>
  <si>
    <t>Average</t>
  </si>
  <si>
    <t>High</t>
  </si>
  <si>
    <t>Rotation</t>
  </si>
  <si>
    <t>Assumptions</t>
  </si>
  <si>
    <t>Base  Yield</t>
  </si>
  <si>
    <t>Price</t>
  </si>
  <si>
    <t>Costs</t>
  </si>
  <si>
    <t>Fertiliser</t>
  </si>
  <si>
    <t>Herbicide</t>
  </si>
  <si>
    <t>Other Variable</t>
  </si>
  <si>
    <t>Fixed</t>
  </si>
  <si>
    <t>$/t</t>
  </si>
  <si>
    <t>Profit</t>
  </si>
  <si>
    <t>$/ha</t>
  </si>
  <si>
    <t>Lupins</t>
  </si>
  <si>
    <t>W</t>
  </si>
  <si>
    <t>B</t>
  </si>
  <si>
    <t>Cn</t>
  </si>
  <si>
    <t>L</t>
  </si>
  <si>
    <t>P</t>
  </si>
  <si>
    <t>Pasture</t>
  </si>
  <si>
    <t>DSE</t>
  </si>
  <si>
    <t>$/DSE</t>
  </si>
  <si>
    <t>Income</t>
  </si>
  <si>
    <t>Total Cost</t>
  </si>
  <si>
    <t>O</t>
  </si>
  <si>
    <t>Other</t>
  </si>
  <si>
    <t>CN</t>
  </si>
  <si>
    <t>Base Yield</t>
  </si>
  <si>
    <t>Est. Yield</t>
  </si>
  <si>
    <t>Est. Profit</t>
  </si>
  <si>
    <t>Total Variable</t>
  </si>
  <si>
    <t>Est. Costs</t>
  </si>
  <si>
    <t>Extra Profit</t>
  </si>
  <si>
    <t>Net Cashflow</t>
  </si>
  <si>
    <t>IRR</t>
  </si>
  <si>
    <t>Landed Cost</t>
  </si>
  <si>
    <t>@</t>
  </si>
  <si>
    <t>t/ha</t>
  </si>
  <si>
    <t>10yr Tot.</t>
  </si>
  <si>
    <t>10Yr Av.</t>
  </si>
  <si>
    <t>Status Quo Income</t>
  </si>
  <si>
    <t>Status Quo Costs</t>
  </si>
  <si>
    <t>Status Quo Profit</t>
  </si>
  <si>
    <t>Status Quo Yield</t>
  </si>
  <si>
    <t>Yield Decline %</t>
  </si>
  <si>
    <t>Compared</t>
  </si>
  <si>
    <t>to Control</t>
  </si>
  <si>
    <t>No Lime</t>
  </si>
  <si>
    <t>Code</t>
  </si>
  <si>
    <t>Name</t>
  </si>
  <si>
    <t xml:space="preserve">kg/t </t>
  </si>
  <si>
    <t>Hay</t>
  </si>
  <si>
    <t>kg of N per kg or L of product</t>
  </si>
  <si>
    <t>0% nitrogen leaching</t>
  </si>
  <si>
    <t>100% nitrogen leaching</t>
  </si>
  <si>
    <t>Ammonium sulphate (kg/ha)</t>
  </si>
  <si>
    <t>Urea (kg/ha)</t>
  </si>
  <si>
    <t>Liquid UAN (litres/ha)</t>
  </si>
  <si>
    <t>Legume-fixed nitrogen (kg/ha)</t>
  </si>
  <si>
    <r>
      <t>Acidification due to N cycle 
(kg CaCO</t>
    </r>
    <r>
      <rPr>
        <b/>
        <vertAlign val="subscript"/>
        <sz val="9"/>
        <rFont val="Arial"/>
        <family val="2"/>
      </rPr>
      <t>3</t>
    </r>
    <r>
      <rPr>
        <b/>
        <sz val="9"/>
        <rFont val="Arial"/>
        <family val="2"/>
      </rPr>
      <t>/kg N)</t>
    </r>
  </si>
  <si>
    <t>Acidification due to product removal</t>
  </si>
  <si>
    <t>kg CaCO3 equiv / t or kg</t>
  </si>
  <si>
    <t>Grain legumes</t>
  </si>
  <si>
    <t>Dse/ha</t>
  </si>
  <si>
    <t>kg/t</t>
  </si>
  <si>
    <t>Nitrate leaching estimates reference table</t>
  </si>
  <si>
    <t>Soil texture</t>
  </si>
  <si>
    <t>Rainfall zone</t>
  </si>
  <si>
    <t>Sand</t>
  </si>
  <si>
    <t>Sandy loam</t>
  </si>
  <si>
    <t xml:space="preserve">Loam </t>
  </si>
  <si>
    <t>Clay loam</t>
  </si>
  <si>
    <t>Clay</t>
  </si>
  <si>
    <t>Less than 325mm</t>
  </si>
  <si>
    <t>325 - 450 mm</t>
  </si>
  <si>
    <t>450 - 750 mm</t>
  </si>
  <si>
    <t>Greater than 750 mm</t>
  </si>
  <si>
    <t>Saturated soil scenario</t>
  </si>
  <si>
    <t>Derivation of stocking rate, wool and meat production</t>
  </si>
  <si>
    <t>Pasture intake per dry sheep equiv (kg DM/DSE/day)</t>
  </si>
  <si>
    <t>Pasture utlisation</t>
  </si>
  <si>
    <t>Pasture growth required per DSE (t DM/ha)</t>
  </si>
  <si>
    <t>Average weight of greasy wool per DSE (kg)</t>
  </si>
  <si>
    <t>Notes on calculation of residue organic nitrogen from legumes</t>
  </si>
  <si>
    <t>For legume crops, Optlime assumes 60kg N / t grain produced.</t>
  </si>
  <si>
    <t>This is based on ready reckoners from Bowden &amp; Burgess (1993) and assumes a harvest index of 0.25.</t>
  </si>
  <si>
    <t>For legume pasture, Optlime assumes 50% legume content, which results in 20kg N / t DM produced.</t>
  </si>
  <si>
    <t>Following Bowden &amp; Burgess, a 'run down factor' of 2/3 is assumed to allow for losses.</t>
  </si>
  <si>
    <t>Reference:</t>
  </si>
  <si>
    <t>Bowden &amp; Burgess (1993), 'Estimating Soil Nitrogen Status: Ready Reckoners', Dept Agric Technote 6/93.</t>
  </si>
  <si>
    <t>Kg/DSE</t>
  </si>
  <si>
    <t>Produce removed</t>
  </si>
  <si>
    <t>Lime requirement (kg lime/tonne product)</t>
  </si>
  <si>
    <t>Hay – grass dominant</t>
  </si>
  <si>
    <t>Mixed clover/grass hay</t>
  </si>
  <si>
    <t>Annual legume dominant hay</t>
  </si>
  <si>
    <t>Clean lucerne hay</t>
  </si>
  <si>
    <t>Cereal hay</t>
  </si>
  <si>
    <t>Maize silage</t>
  </si>
  <si>
    <t>Wheat grain</t>
  </si>
  <si>
    <t>Triticale</t>
  </si>
  <si>
    <t>Animal product</t>
  </si>
  <si>
    <t>kg lime required/ha</t>
  </si>
  <si>
    <t>Meat (assume stocking rate of 10 DSE/ha largely set stocked)</t>
  </si>
  <si>
    <t>30A,B</t>
  </si>
  <si>
    <t>Wool (10 DSE/ha at 6 kg/wool/sheep)</t>
  </si>
  <si>
    <t>25A,B</t>
  </si>
  <si>
    <r>
      <t>A</t>
    </r>
    <r>
      <rPr>
        <sz val="12"/>
        <color theme="1"/>
        <rFont val="Times New Roman"/>
        <family val="1"/>
      </rPr>
      <t>Most of the lime requirement, 24 kg, is due to net transfer of urine and dung to stock camp areas.</t>
    </r>
  </si>
  <si>
    <r>
      <t>B</t>
    </r>
    <r>
      <rPr>
        <sz val="12"/>
        <color theme="1"/>
        <rFont val="Times New Roman"/>
        <family val="1"/>
      </rPr>
      <t>For every DSE/ha over 10 DSE/ha add a further lime requirement of 3 kg lime/ha/DSE.</t>
    </r>
  </si>
  <si>
    <t>Leaching Percentage</t>
  </si>
  <si>
    <t>Grain Yield or Stocking Rate</t>
  </si>
  <si>
    <t>Yield in t/ha</t>
  </si>
  <si>
    <t>Potassium Nitrate (kg/ha)</t>
  </si>
  <si>
    <t>Lime Removal</t>
  </si>
  <si>
    <t>Lime Use</t>
  </si>
  <si>
    <t>Current pH</t>
  </si>
  <si>
    <t>Target pH</t>
  </si>
  <si>
    <t>Clay Loam</t>
  </si>
  <si>
    <t>Sandy Loam</t>
  </si>
  <si>
    <t>Change Needed</t>
  </si>
  <si>
    <t>Organic Carbon</t>
  </si>
  <si>
    <t>Pure CaCo3 required</t>
  </si>
  <si>
    <t>Lime Needed</t>
  </si>
  <si>
    <t>Soil Conversion Factor</t>
  </si>
  <si>
    <t>Soil Type</t>
  </si>
  <si>
    <t>Sandy    Clay Loam</t>
  </si>
  <si>
    <t>Benefit/Cost</t>
  </si>
  <si>
    <t>Exported</t>
  </si>
  <si>
    <t>Fert &amp; N Leach</t>
  </si>
  <si>
    <t>Total</t>
  </si>
  <si>
    <t>Cumulative Cashflow</t>
  </si>
  <si>
    <t>increase in Av. Profit</t>
  </si>
  <si>
    <t>Payback Period (yrs)</t>
  </si>
  <si>
    <t>NPV  $</t>
  </si>
  <si>
    <t>Lime Export Data</t>
  </si>
  <si>
    <t>Liming Rates</t>
  </si>
  <si>
    <t>Not Deep Ripped</t>
  </si>
  <si>
    <t>Notes</t>
  </si>
  <si>
    <t>High Yield</t>
  </si>
  <si>
    <t>Low Yield</t>
  </si>
  <si>
    <t>Gravel Percentage</t>
  </si>
  <si>
    <t>H</t>
  </si>
  <si>
    <t>Source : Optilime</t>
  </si>
  <si>
    <t>Other Lime Export Data</t>
  </si>
  <si>
    <t>Calculation of Lime Required from Fertiliser Use and N Leaching</t>
  </si>
  <si>
    <t>Wheat Yield Response compared to the Control Plots</t>
  </si>
  <si>
    <t>Location</t>
  </si>
  <si>
    <t>Liming</t>
  </si>
  <si>
    <t>Years after</t>
  </si>
  <si>
    <t>There is research which shows the aluminium content of the soil will increase</t>
  </si>
  <si>
    <t>the lime required at higher levels, unfortunately the method of testing through</t>
  </si>
  <si>
    <t>% Change from Base</t>
  </si>
  <si>
    <t>LIMING Profit Forecast</t>
  </si>
  <si>
    <t>Lime Benefit</t>
  </si>
  <si>
    <t>Total Lime Required to change Top 30cm of Soil to a target pH</t>
  </si>
  <si>
    <t xml:space="preserve">Lime Required to change Top 10cm </t>
  </si>
  <si>
    <t>Your Soil</t>
  </si>
  <si>
    <t>Tonnes/ha needed</t>
  </si>
  <si>
    <t xml:space="preserve">Lime Required to change 10cm - 20 cm </t>
  </si>
  <si>
    <t xml:space="preserve">Lime Required to change 20cm - 30 cm </t>
  </si>
  <si>
    <t>Likely pH (0-30cm)</t>
  </si>
  <si>
    <t>Likely pH   (0-30cm)</t>
  </si>
  <si>
    <t>Likely pH     (0-30cm)</t>
  </si>
  <si>
    <r>
      <t>Acidification (kg CaCO</t>
    </r>
    <r>
      <rPr>
        <vertAlign val="subscript"/>
        <sz val="9"/>
        <rFont val="Arial"/>
        <family val="2"/>
      </rPr>
      <t>3</t>
    </r>
    <r>
      <rPr>
        <sz val="9"/>
        <rFont val="Arial"/>
        <family val="2"/>
      </rPr>
      <t>/ha/t)</t>
    </r>
  </si>
  <si>
    <t>Average liveweight (kg/DSE)</t>
  </si>
  <si>
    <t>Equals</t>
  </si>
  <si>
    <t>FIS Price</t>
  </si>
  <si>
    <t>Any Cell which has a red triangle in the top right hand corner will have a comment to</t>
  </si>
  <si>
    <t>If you put your cursor over the cell the comment will appear as shown in the screen shot below.</t>
  </si>
  <si>
    <t>help with the data that is required for the cell or row/column associated with the cells.</t>
  </si>
  <si>
    <t>Cell Comments</t>
  </si>
  <si>
    <t>DAP based fertilisers (kg/ha)</t>
  </si>
  <si>
    <t>MAP based compunds (kg/ha)</t>
  </si>
  <si>
    <t>CAN (kg/ha)</t>
  </si>
  <si>
    <t>Overview</t>
  </si>
  <si>
    <t>Site &amp; soil</t>
  </si>
  <si>
    <t>Apply lime</t>
  </si>
  <si>
    <t>1. Initial soil characteristics</t>
  </si>
  <si>
    <t>0-10 cm</t>
  </si>
  <si>
    <t>10-20 cm</t>
  </si>
  <si>
    <t>20-30 cm</t>
  </si>
  <si>
    <t>Gravel %</t>
  </si>
  <si>
    <r>
      <t>Initial pH (CaCl</t>
    </r>
    <r>
      <rPr>
        <vertAlign val="subscript"/>
        <sz val="9"/>
        <rFont val="Arial"/>
        <family val="2"/>
      </rPr>
      <t>2</t>
    </r>
    <r>
      <rPr>
        <sz val="9"/>
        <rFont val="Arial"/>
        <family val="2"/>
      </rPr>
      <t>)</t>
    </r>
  </si>
  <si>
    <t>Organic carbon %</t>
  </si>
  <si>
    <r>
      <t>Bulk density (g/cm</t>
    </r>
    <r>
      <rPr>
        <vertAlign val="superscript"/>
        <sz val="9"/>
        <rFont val="Arial"/>
        <family val="2"/>
      </rPr>
      <t>3</t>
    </r>
    <r>
      <rPr>
        <sz val="9"/>
        <rFont val="Arial"/>
        <family val="2"/>
      </rPr>
      <t>)</t>
    </r>
  </si>
  <si>
    <t>Saturated water content</t>
  </si>
  <si>
    <t>2. Rainfall zone and nitrate leaching assumptions</t>
  </si>
  <si>
    <t>Average annual rainfall</t>
  </si>
  <si>
    <t>Enter user-defined nitrate leaching here</t>
  </si>
  <si>
    <t>or use this default nitrate leaching value</t>
  </si>
  <si>
    <t>Model input nitrate leaching</t>
  </si>
  <si>
    <t>Wool</t>
  </si>
  <si>
    <t>Meat</t>
  </si>
  <si>
    <t>6. Cost of surface application of lime</t>
  </si>
  <si>
    <t>Cost of spreading 1 t/ha of lime</t>
  </si>
  <si>
    <t>The reference cost must be at least $5.</t>
  </si>
  <si>
    <t>7. Cost of deep banding lime</t>
  </si>
  <si>
    <t>Calculation of cash costs</t>
  </si>
  <si>
    <t>Calculation of variable depreciation</t>
  </si>
  <si>
    <t>Deep ripper width</t>
  </si>
  <si>
    <t>m</t>
  </si>
  <si>
    <t>Current value of tractor</t>
  </si>
  <si>
    <t>Working speed</t>
  </si>
  <si>
    <t>km/hr</t>
  </si>
  <si>
    <t>Dep'n if used to rip 200 ha</t>
  </si>
  <si>
    <t>Field efficiency</t>
  </si>
  <si>
    <t xml:space="preserve">Dep'n if left in shed </t>
  </si>
  <si>
    <t>Work rate</t>
  </si>
  <si>
    <t>hr/ha</t>
  </si>
  <si>
    <t xml:space="preserve">Variable dep'n of tractor </t>
  </si>
  <si>
    <t>/ha</t>
  </si>
  <si>
    <t>Working depth</t>
  </si>
  <si>
    <t>cm</t>
  </si>
  <si>
    <t>Tractor engine load</t>
  </si>
  <si>
    <t>kW</t>
  </si>
  <si>
    <t>Current value of ripper</t>
  </si>
  <si>
    <t>Tractor fuel use</t>
  </si>
  <si>
    <t>L/hr</t>
  </si>
  <si>
    <t>Dep'n if used to treat 200 ha</t>
  </si>
  <si>
    <t>Fuel price (net)</t>
  </si>
  <si>
    <t>/L</t>
  </si>
  <si>
    <t>Total fuel cost</t>
  </si>
  <si>
    <t>Variable dep'n of ripper</t>
  </si>
  <si>
    <t>Tractor purchase price new</t>
  </si>
  <si>
    <t>Annual usage</t>
  </si>
  <si>
    <t>hr</t>
  </si>
  <si>
    <t>Total variable depreciation</t>
  </si>
  <si>
    <t>Tractor repairs &amp; maint.</t>
  </si>
  <si>
    <t>Ripper repairs &amp; maint.</t>
  </si>
  <si>
    <t>Spreader repairs &amp; maint.</t>
  </si>
  <si>
    <t>Total cash costs</t>
  </si>
  <si>
    <t>List of soil types</t>
  </si>
  <si>
    <t>List of rainfall zones</t>
  </si>
  <si>
    <t>Sand-loam</t>
  </si>
  <si>
    <t>Parameter values for exch Al (me%) curve calculation</t>
  </si>
  <si>
    <t>a</t>
  </si>
  <si>
    <t>b</t>
  </si>
  <si>
    <t>Moderate</t>
  </si>
  <si>
    <t>Calculation of default nitrate leaching</t>
  </si>
  <si>
    <t>Selected rainfall zone #</t>
  </si>
  <si>
    <t>Selected soil texture #</t>
  </si>
  <si>
    <t>Leaching factor</t>
  </si>
  <si>
    <t>Overall average</t>
  </si>
  <si>
    <t>(this value becomes the default nitrate leaching figure)</t>
  </si>
  <si>
    <t>Parameter values for lime dissolution calculation</t>
  </si>
  <si>
    <t>Parameter</t>
  </si>
  <si>
    <t>Description</t>
  </si>
  <si>
    <t>Value</t>
  </si>
  <si>
    <t>Units</t>
  </si>
  <si>
    <t>k</t>
  </si>
  <si>
    <t>Rate constant</t>
  </si>
  <si>
    <t>Constant</t>
  </si>
  <si>
    <t>pH_Equilibrium</t>
  </si>
  <si>
    <t>Equilibrium pH</t>
  </si>
  <si>
    <t>pH, CaCl2</t>
  </si>
  <si>
    <t>pH_Leach_A</t>
  </si>
  <si>
    <t>Min pH before dissolved lime or excess alkali can leach out of 0-10 cm layer</t>
  </si>
  <si>
    <t>pH_Leach_B</t>
  </si>
  <si>
    <t>Min pH before dissolved lime or excess alkali can leach out of 10-20 cm layer</t>
  </si>
  <si>
    <t>Min pH before dissolved lime or excess alkali can leach out of 20-30 cm layer</t>
  </si>
  <si>
    <t>Lime_Leach_Max</t>
  </si>
  <si>
    <t>Max prop'n of dissolved lime that can leach in any month</t>
  </si>
  <si>
    <t>scalar, 0 - 1</t>
  </si>
  <si>
    <t>Lime_Leak</t>
  </si>
  <si>
    <t>Prop'n of dissolved lime that moves down regardless of pH</t>
  </si>
  <si>
    <t>Alkali_Leach_Max</t>
  </si>
  <si>
    <t>Max prop'n of excess alkali that can leach in any month</t>
  </si>
  <si>
    <t>Soil water content scalars</t>
  </si>
  <si>
    <t>0-10cm horizon</t>
  </si>
  <si>
    <t>Mean</t>
  </si>
  <si>
    <t>Std deviation</t>
  </si>
  <si>
    <t>Average annual rainfall zone</t>
  </si>
  <si>
    <t>Month</t>
  </si>
  <si>
    <t>Monthref</t>
  </si>
  <si>
    <t>Selected volumetric water content</t>
  </si>
  <si>
    <t>Soil water content scalar (0 - 1)</t>
  </si>
  <si>
    <t>Jan</t>
  </si>
  <si>
    <t>Feb</t>
  </si>
  <si>
    <t>Mar</t>
  </si>
  <si>
    <t>Apr</t>
  </si>
  <si>
    <t>May</t>
  </si>
  <si>
    <t>Jun</t>
  </si>
  <si>
    <t>Jul</t>
  </si>
  <si>
    <t>Aug</t>
  </si>
  <si>
    <t>Sep</t>
  </si>
  <si>
    <t>Oct</t>
  </si>
  <si>
    <t>Nov</t>
  </si>
  <si>
    <t>Dec</t>
  </si>
  <si>
    <t>10-20cm horizon</t>
  </si>
  <si>
    <t>20-30cm horizon</t>
  </si>
  <si>
    <t>Calculation of default yields using French-Schultz approach</t>
  </si>
  <si>
    <t>Wheat (t/ha)</t>
  </si>
  <si>
    <t>Barley (t/ha)</t>
  </si>
  <si>
    <t>Canola (t/ha)</t>
  </si>
  <si>
    <t>Lupins (t/ha)</t>
  </si>
  <si>
    <t>Grain legume (t/ha)</t>
  </si>
  <si>
    <t>Hay (t/ha)</t>
  </si>
  <si>
    <t>Pasture (t DM/ha)</t>
  </si>
  <si>
    <t>Stocking rate (DSE/ha)</t>
  </si>
  <si>
    <t>Wool (greasy kg/ha)</t>
  </si>
  <si>
    <t>Meat (live kg/ha)</t>
  </si>
  <si>
    <t>Water loss</t>
  </si>
  <si>
    <t>WUE</t>
  </si>
  <si>
    <t>Ann RF</t>
  </si>
  <si>
    <t>GSR</t>
  </si>
  <si>
    <t>&lt;- scaling factor to adjust from theoretical potential to realistic field observation</t>
  </si>
  <si>
    <t>Average liveweight per DSE (kg)</t>
  </si>
  <si>
    <t>Parameter values for yield index curves</t>
  </si>
  <si>
    <t>0 - 10 cm yield index</t>
  </si>
  <si>
    <t>10 - 20 cm yield index</t>
  </si>
  <si>
    <t>20 - 30 cm yield index</t>
  </si>
  <si>
    <t>Tolerance class</t>
  </si>
  <si>
    <t>Most tolerant</t>
  </si>
  <si>
    <t>Least tolerant</t>
  </si>
  <si>
    <t>Functional form of topsoil yield index is:</t>
  </si>
  <si>
    <t>Y = 1 - exp(-a * max(0,pH - b))</t>
  </si>
  <si>
    <t>Functional form of subsoil yield indicies is:</t>
  </si>
  <si>
    <t>Y = a * 1 / (a + (1 - a) * exp(-b * 1 / [Al]))</t>
  </si>
  <si>
    <t>kmol H+ / t or kg</t>
  </si>
  <si>
    <t>Distribution of acidity through profile</t>
  </si>
  <si>
    <t>Soil category</t>
  </si>
  <si>
    <t>(1 = deep sand, 2= duplex, 3 = loams &amp; clays)</t>
  </si>
  <si>
    <t>0 - 10 cm</t>
  </si>
  <si>
    <t>10 - 20 cm</t>
  </si>
  <si>
    <t>20 - 30 cm</t>
  </si>
  <si>
    <t>below 30 cm</t>
  </si>
  <si>
    <t>Deep sand</t>
  </si>
  <si>
    <t>Duplex</t>
  </si>
  <si>
    <t>Loams &amp; clays</t>
  </si>
  <si>
    <t>Model input</t>
  </si>
  <si>
    <t>Lime spreading cost function</t>
  </si>
  <si>
    <t>Lime spreading cost ($/t) = (A + B * R ^ rate + C * rate) + D,  where:</t>
  </si>
  <si>
    <t>A =</t>
  </si>
  <si>
    <t>B =</t>
  </si>
  <si>
    <t>R =</t>
  </si>
  <si>
    <t>C =</t>
  </si>
  <si>
    <t>D =</t>
  </si>
  <si>
    <t>D is the difference between the default cost for spreading 1 t/ha and the inputed cost</t>
  </si>
  <si>
    <t>Data for chart</t>
  </si>
  <si>
    <t>Lime rate (t/ha)</t>
  </si>
  <si>
    <t>Sheet name:</t>
  </si>
  <si>
    <t>Soil model</t>
  </si>
  <si>
    <t>Purpose:</t>
  </si>
  <si>
    <t>Representation of monthly lime dissolution, leaching and acidity amelioration</t>
  </si>
  <si>
    <t>Lime source &amp; strategy A</t>
  </si>
  <si>
    <t>Lime source &amp; strategy B</t>
  </si>
  <si>
    <t>Product applied (t/ha)</t>
  </si>
  <si>
    <t>Deep band</t>
  </si>
  <si>
    <t>Lime dissolution &amp; leaching model, 0-10 cm soil horizon</t>
  </si>
  <si>
    <t>Removal</t>
  </si>
  <si>
    <t>Lime dissolution &amp; leaching model, 10-20 cm soil horizon</t>
  </si>
  <si>
    <t>Lime dissolution &amp; leaching model, 20-30 cm soil horizon</t>
  </si>
  <si>
    <t>Growing season (May-Oct) avg pH values for limed soil</t>
  </si>
  <si>
    <t>pH profile chart data</t>
  </si>
  <si>
    <t>Year ref</t>
  </si>
  <si>
    <t>Month ref</t>
  </si>
  <si>
    <t>Starting pH (CaCl2)</t>
  </si>
  <si>
    <t>Exch Al (me%)</t>
  </si>
  <si>
    <t>pHBC (t CaCO3 / pH unit / 10 cm)</t>
  </si>
  <si>
    <t>CaCO3 dissolution rate (moles/m2)</t>
  </si>
  <si>
    <t>Weight of CaCO3 applied (t/ha)</t>
  </si>
  <si>
    <t>Surface area of CaCO3 applied (m2/ha)</t>
  </si>
  <si>
    <t>Surface area of CaCO3 available (m2/ha)</t>
  </si>
  <si>
    <t>Weight of CaCO3 available (t/ha)</t>
  </si>
  <si>
    <t>Weight of CaCO3 dissolved (t/ha)</t>
  </si>
  <si>
    <t>Weight of CaCO3 leached (t/ha)</t>
  </si>
  <si>
    <t>Change in pH due to liming (CaCl2)</t>
  </si>
  <si>
    <t>Interim pH (CaCl2)</t>
  </si>
  <si>
    <t>Excess alkalinity (t CaCO3 equiv/ha)</t>
  </si>
  <si>
    <t>Leaching of excess alkali (t CaCO3 equiv/ha)</t>
  </si>
  <si>
    <t>Change in pH due to alkali leach (CaCl2)</t>
  </si>
  <si>
    <t>Change in pH due to acid'n (CaCl2)</t>
  </si>
  <si>
    <t>Net change in pH due to alkali leach (CaCl2)</t>
  </si>
  <si>
    <t>Year</t>
  </si>
  <si>
    <t>0-10 cm avg pH (CaCl2)</t>
  </si>
  <si>
    <t>10-20 cm avg pH (CaCl2)</t>
  </si>
  <si>
    <t>20-30 cm avg pH (CaCl2)</t>
  </si>
  <si>
    <t>Lookup year</t>
  </si>
  <si>
    <t>pH</t>
  </si>
  <si>
    <t>Start</t>
  </si>
  <si>
    <t>1 year</t>
  </si>
  <si>
    <t>2 years</t>
  </si>
  <si>
    <t>5 years</t>
  </si>
  <si>
    <t>10 years</t>
  </si>
  <si>
    <t>15 years</t>
  </si>
  <si>
    <t>20 years</t>
  </si>
  <si>
    <r>
      <t>Mass balance of lime over 20 years (t CaCO</t>
    </r>
    <r>
      <rPr>
        <b/>
        <vertAlign val="subscript"/>
        <sz val="9"/>
        <color indexed="8"/>
        <rFont val="Arial"/>
        <family val="2"/>
      </rPr>
      <t>3</t>
    </r>
    <r>
      <rPr>
        <b/>
        <sz val="9"/>
        <color indexed="8"/>
        <rFont val="Arial"/>
        <family val="2"/>
      </rPr>
      <t xml:space="preserve"> equiv/ha)</t>
    </r>
  </si>
  <si>
    <t>CaCO3 applied</t>
  </si>
  <si>
    <t>CaCO3 leached in</t>
  </si>
  <si>
    <t>Total available</t>
  </si>
  <si>
    <t>CaCO3 consumed</t>
  </si>
  <si>
    <t>CaCO3 leached out</t>
  </si>
  <si>
    <t>CaCO3 undissolved</t>
  </si>
  <si>
    <t>Total accounted for</t>
  </si>
  <si>
    <t>Lime product characteristics</t>
  </si>
  <si>
    <t>Lime applications</t>
  </si>
  <si>
    <t>Sieve (mm)</t>
  </si>
  <si>
    <t>% Weight</t>
  </si>
  <si>
    <t>% NV</t>
  </si>
  <si>
    <t>Topdress</t>
  </si>
  <si>
    <t>0.000-0.125</t>
  </si>
  <si>
    <t>0.125-0.250</t>
  </si>
  <si>
    <t>0.250-0.500</t>
  </si>
  <si>
    <t>0.500-1.000</t>
  </si>
  <si>
    <t>&gt; 1.000</t>
  </si>
  <si>
    <t>Weighted average NV</t>
  </si>
  <si>
    <t>Deep lime placement</t>
  </si>
  <si>
    <t>Total lime (t/ha)</t>
  </si>
  <si>
    <r>
      <t>CaCO</t>
    </r>
    <r>
      <rPr>
        <vertAlign val="subscript"/>
        <sz val="9"/>
        <color indexed="8"/>
        <rFont val="Arial"/>
        <family val="2"/>
      </rPr>
      <t>3</t>
    </r>
    <r>
      <rPr>
        <sz val="9"/>
        <color indexed="8"/>
        <rFont val="Arial"/>
        <family val="2"/>
      </rPr>
      <t xml:space="preserve"> equiv (t/ha)</t>
    </r>
  </si>
  <si>
    <r>
      <t>Mass balance of CaCO</t>
    </r>
    <r>
      <rPr>
        <b/>
        <vertAlign val="subscript"/>
        <sz val="9"/>
        <color indexed="8"/>
        <rFont val="Arial"/>
        <family val="2"/>
      </rPr>
      <t>3</t>
    </r>
    <r>
      <rPr>
        <b/>
        <sz val="9"/>
        <color indexed="8"/>
        <rFont val="Arial"/>
        <family val="2"/>
      </rPr>
      <t xml:space="preserve"> over 20 years (t/ha)</t>
    </r>
  </si>
  <si>
    <r>
      <t>CaCO</t>
    </r>
    <r>
      <rPr>
        <vertAlign val="subscript"/>
        <sz val="9"/>
        <color indexed="8"/>
        <rFont val="Arial"/>
        <family val="2"/>
      </rPr>
      <t>3</t>
    </r>
    <r>
      <rPr>
        <sz val="9"/>
        <color indexed="8"/>
        <rFont val="Arial"/>
        <family val="2"/>
      </rPr>
      <t xml:space="preserve"> applied</t>
    </r>
  </si>
  <si>
    <r>
      <t>CaCO</t>
    </r>
    <r>
      <rPr>
        <vertAlign val="subscript"/>
        <sz val="9"/>
        <color indexed="8"/>
        <rFont val="Arial"/>
        <family val="2"/>
      </rPr>
      <t>3</t>
    </r>
    <r>
      <rPr>
        <sz val="9"/>
        <color indexed="8"/>
        <rFont val="Arial"/>
        <family val="2"/>
      </rPr>
      <t xml:space="preserve"> leached in</t>
    </r>
  </si>
  <si>
    <r>
      <t>CaCO</t>
    </r>
    <r>
      <rPr>
        <vertAlign val="subscript"/>
        <sz val="9"/>
        <color indexed="8"/>
        <rFont val="Arial"/>
        <family val="2"/>
      </rPr>
      <t>3</t>
    </r>
    <r>
      <rPr>
        <sz val="9"/>
        <color indexed="8"/>
        <rFont val="Arial"/>
        <family val="2"/>
      </rPr>
      <t xml:space="preserve"> consumed</t>
    </r>
  </si>
  <si>
    <r>
      <t>CaCO</t>
    </r>
    <r>
      <rPr>
        <vertAlign val="subscript"/>
        <sz val="9"/>
        <color indexed="8"/>
        <rFont val="Arial"/>
        <family val="2"/>
      </rPr>
      <t>3</t>
    </r>
    <r>
      <rPr>
        <sz val="9"/>
        <color indexed="8"/>
        <rFont val="Arial"/>
        <family val="2"/>
      </rPr>
      <t xml:space="preserve"> leached out</t>
    </r>
  </si>
  <si>
    <r>
      <t>CaCO</t>
    </r>
    <r>
      <rPr>
        <vertAlign val="subscript"/>
        <sz val="9"/>
        <color indexed="8"/>
        <rFont val="Arial"/>
        <family val="2"/>
      </rPr>
      <t>3</t>
    </r>
    <r>
      <rPr>
        <sz val="9"/>
        <color indexed="8"/>
        <rFont val="Arial"/>
        <family val="2"/>
      </rPr>
      <t xml:space="preserve"> undissolved</t>
    </r>
  </si>
  <si>
    <t>List for deep lime placement dropdown box</t>
  </si>
  <si>
    <t>Band into 10-20 cm horizon</t>
  </si>
  <si>
    <t>Band into 20-30 cm horizon</t>
  </si>
  <si>
    <t>50:50 split, 10-20cm:20-30cm</t>
  </si>
  <si>
    <t>70:30 split, 10-20cm:20-30cm</t>
  </si>
  <si>
    <t>30:70 split, 10-20cm:20-30cm</t>
  </si>
  <si>
    <t>Lime product characteristics for default options</t>
  </si>
  <si>
    <t>Typical west coast limesand</t>
  </si>
  <si>
    <t>Typical south-west crushed limestone</t>
  </si>
  <si>
    <t>0.000 - 0.125</t>
  </si>
  <si>
    <t>0.125 - 0.250</t>
  </si>
  <si>
    <t>0.250 - 0.500</t>
  </si>
  <si>
    <t>0.500 - 1.000</t>
  </si>
  <si>
    <t>Typical south coast limesand</t>
  </si>
  <si>
    <t>Typical inland dolomite</t>
  </si>
  <si>
    <t>Lime density</t>
  </si>
  <si>
    <t>t/m3</t>
  </si>
  <si>
    <t>Calculation of CaCO3 surface area for lime source A</t>
  </si>
  <si>
    <t>Particles / tonne</t>
  </si>
  <si>
    <t>m2 of CaCO3 / tonne</t>
  </si>
  <si>
    <t>Calculation of CaCO3 surface area for lime source B</t>
  </si>
  <si>
    <t>CSBP Labs and others isn't sophisticated enough to be relied on. So we are ignoring this effect.</t>
  </si>
  <si>
    <t>Acidification</t>
  </si>
  <si>
    <t>Percentage of</t>
  </si>
  <si>
    <t>pH 10 - 20</t>
  </si>
  <si>
    <t>pH 20 - 30</t>
  </si>
  <si>
    <t>pH  0 - 10</t>
  </si>
  <si>
    <t>Lime Top Dress</t>
  </si>
  <si>
    <t>Deep Band</t>
  </si>
  <si>
    <t>See Response Tables</t>
  </si>
  <si>
    <t>Note: Aluminium Levels</t>
  </si>
  <si>
    <t>Lime/Amelioration                            Investment</t>
  </si>
  <si>
    <t>NO Lime/Amelioration                                     Profit Forecast</t>
  </si>
  <si>
    <t>Op. 1</t>
  </si>
  <si>
    <t>Op. 2</t>
  </si>
  <si>
    <t>Op. 3</t>
  </si>
  <si>
    <t>Eg Deep Rip</t>
  </si>
  <si>
    <t>Spread Once</t>
  </si>
  <si>
    <t>Op.4</t>
  </si>
  <si>
    <t>Lime Cost</t>
  </si>
  <si>
    <t>2t Lime</t>
  </si>
  <si>
    <t>3t Lime</t>
  </si>
  <si>
    <t>1t Lime</t>
  </si>
  <si>
    <t>Top Dresssed</t>
  </si>
  <si>
    <t>Deep Banded</t>
  </si>
  <si>
    <t xml:space="preserve">No Treatment </t>
  </si>
  <si>
    <t>With Treatment</t>
  </si>
  <si>
    <t>Profit $/ha</t>
  </si>
  <si>
    <t>Cumulative Cashflow $/ha</t>
  </si>
  <si>
    <t>Net Cashflow Effect of Investment</t>
  </si>
  <si>
    <t>Select Treatment Option</t>
  </si>
  <si>
    <t>Soil Amelioration Profit Calculator</t>
  </si>
  <si>
    <t>Lime to Apply</t>
  </si>
  <si>
    <t>Enter the Characteristics for the lime source to be used</t>
  </si>
  <si>
    <t>&gt; 2.5t</t>
  </si>
  <si>
    <t>1.5t -2.5t</t>
  </si>
  <si>
    <t>&lt; 1.5t</t>
  </si>
  <si>
    <t>Soil Amelioration - Results</t>
  </si>
  <si>
    <t>Av. Benefit  $/ha/yr</t>
  </si>
  <si>
    <t>Net Benefit  $/ha</t>
  </si>
  <si>
    <t>Bulk Density</t>
  </si>
  <si>
    <t>Weighted average Neutralising Value of Lime Source</t>
  </si>
  <si>
    <t>4t MBP</t>
  </si>
  <si>
    <t>Eg Clay and Spade</t>
  </si>
  <si>
    <t>Eg. Mould board</t>
  </si>
  <si>
    <t>% in 10-20</t>
  </si>
  <si>
    <t>% Banded into 10 - 20</t>
  </si>
  <si>
    <t>Band</t>
  </si>
  <si>
    <t>Freight Cost</t>
  </si>
  <si>
    <t>Soil Amelioration Costs</t>
  </si>
  <si>
    <t>Sub Total Lime Cost</t>
  </si>
  <si>
    <t>Total Soil Amelioration Cost</t>
  </si>
  <si>
    <t>Lime Costing</t>
  </si>
  <si>
    <t>Operation Cost</t>
  </si>
  <si>
    <t>4t Rip</t>
  </si>
  <si>
    <t>Enter your typical fertiliser strategies for each crop</t>
  </si>
  <si>
    <t>% of Deep Band in 10-20cm</t>
  </si>
  <si>
    <t>% of Deep Band in 20-30cm</t>
  </si>
  <si>
    <t>Lime and Amelioration Cost Calculator</t>
  </si>
  <si>
    <t>Scenario : Eg 100% Crop Rotation Dalwallinu</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</si>
</sst>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quot;$&quot;* #,##0.00_-;\-&quot;$&quot;* #,##0.00_-;_-&quot;$&quot;* &quot;-&quot;??_-;_-@_-"/>
    <numFmt numFmtId="164" formatCode="&quot;$&quot;#,##0_);[Red]\(&quot;$&quot;#,##0\)"/>
    <numFmt numFmtId="165" formatCode="_(&quot;$&quot;* #,##0.00_);_(&quot;$&quot;* \(#,##0.00\);_(&quot;$&quot;* &quot;-&quot;??_);_(@_)"/>
    <numFmt numFmtId="166" formatCode="&quot;$&quot;#,##0"/>
    <numFmt numFmtId="167" formatCode="&quot;$&quot;#,##0.00"/>
    <numFmt numFmtId="168" formatCode="[$$-C09]#,##0;\-[$$-C09]#,##0"/>
    <numFmt numFmtId="169" formatCode="0.000"/>
    <numFmt numFmtId="170" formatCode="0.0"/>
    <numFmt numFmtId="171" formatCode="#,##0.000"/>
    <numFmt numFmtId="172" formatCode="0.0%"/>
    <numFmt numFmtId="173" formatCode="_-&quot;$&quot;* #,##0_-;\-&quot;$&quot;* #,##0_-;_-&quot;$&quot;* &quot;-&quot;??_-;_-@_-"/>
    <numFmt numFmtId="174" formatCode="#,##0.00000"/>
    <numFmt numFmtId="175" formatCode="0.0E+00"/>
    <numFmt numFmtId="176" formatCode="0.0000"/>
    <numFmt numFmtId="177" formatCode="0.E+00"/>
    <numFmt numFmtId="178" formatCode="#,##0.0"/>
  </numFmts>
  <fonts count="35" x14ac:knownFonts="1">
    <font>
      <sz val="11"/>
      <color theme="1"/>
      <name val="Calibri"/>
      <family val="2"/>
      <scheme val="minor"/>
    </font>
    <font>
      <sz val="11"/>
      <name val="Calibri"/>
      <family val="2"/>
    </font>
    <font>
      <b/>
      <sz val="11"/>
      <color theme="1"/>
      <name val="Calibri"/>
      <family val="2"/>
      <scheme val="minor"/>
    </font>
    <font>
      <b/>
      <sz val="24"/>
      <color theme="1"/>
      <name val="Calibri"/>
      <family val="2"/>
      <scheme val="minor"/>
    </font>
    <font>
      <sz val="11"/>
      <color theme="1"/>
      <name val="Calibri"/>
      <family val="2"/>
      <scheme val="minor"/>
    </font>
    <font>
      <sz val="9"/>
      <name val="Arial"/>
      <family val="2"/>
    </font>
    <font>
      <sz val="9"/>
      <color indexed="30"/>
      <name val="Arial"/>
      <family val="2"/>
    </font>
    <font>
      <vertAlign val="subscript"/>
      <sz val="9"/>
      <name val="Arial"/>
      <family val="2"/>
    </font>
    <font>
      <b/>
      <sz val="9"/>
      <name val="Arial"/>
      <family val="2"/>
    </font>
    <font>
      <b/>
      <vertAlign val="subscript"/>
      <sz val="9"/>
      <name val="Arial"/>
      <family val="2"/>
    </font>
    <font>
      <sz val="11"/>
      <name val="Calibri"/>
      <family val="2"/>
    </font>
    <font>
      <b/>
      <sz val="12"/>
      <color theme="1"/>
      <name val="Times New Roman"/>
      <family val="1"/>
    </font>
    <font>
      <sz val="12"/>
      <color theme="1"/>
      <name val="Times New Roman"/>
      <family val="1"/>
    </font>
    <font>
      <vertAlign val="superscript"/>
      <sz val="12"/>
      <color theme="1"/>
      <name val="Times New Roman"/>
      <family val="1"/>
    </font>
    <font>
      <b/>
      <sz val="14"/>
      <color theme="1"/>
      <name val="Calibri"/>
      <family val="2"/>
      <scheme val="minor"/>
    </font>
    <font>
      <b/>
      <sz val="16"/>
      <color theme="1"/>
      <name val="Calibri"/>
      <family val="2"/>
      <scheme val="minor"/>
    </font>
    <font>
      <i/>
      <sz val="9"/>
      <color theme="1"/>
      <name val="Calibri"/>
      <family val="2"/>
      <scheme val="minor"/>
    </font>
    <font>
      <b/>
      <sz val="12"/>
      <color theme="1"/>
      <name val="Calibri"/>
      <family val="2"/>
      <scheme val="minor"/>
    </font>
    <font>
      <sz val="18"/>
      <color theme="1"/>
      <name val="Calibri"/>
      <family val="2"/>
      <scheme val="minor"/>
    </font>
    <font>
      <sz val="11"/>
      <color rgb="FF000000"/>
      <name val="Calibri"/>
      <family val="2"/>
      <scheme val="minor"/>
    </font>
    <font>
      <sz val="9"/>
      <color indexed="81"/>
      <name val="Tahoma"/>
      <family val="2"/>
    </font>
    <font>
      <b/>
      <sz val="9"/>
      <color indexed="81"/>
      <name val="Tahoma"/>
      <family val="2"/>
    </font>
    <font>
      <u/>
      <sz val="11"/>
      <color theme="10"/>
      <name val="Calibri"/>
      <family val="2"/>
    </font>
    <font>
      <vertAlign val="superscript"/>
      <sz val="9"/>
      <name val="Arial"/>
      <family val="2"/>
    </font>
    <font>
      <sz val="9"/>
      <color indexed="9"/>
      <name val="Arial"/>
      <family val="2"/>
    </font>
    <font>
      <i/>
      <sz val="9"/>
      <name val="Arial"/>
      <family val="2"/>
    </font>
    <font>
      <sz val="11"/>
      <color indexed="30"/>
      <name val="Calibri"/>
      <family val="2"/>
    </font>
    <font>
      <sz val="9"/>
      <color indexed="8"/>
      <name val="Arial"/>
      <family val="2"/>
    </font>
    <font>
      <sz val="11"/>
      <color indexed="8"/>
      <name val="Arial"/>
      <family val="2"/>
    </font>
    <font>
      <b/>
      <sz val="11"/>
      <color indexed="8"/>
      <name val="Arial"/>
      <family val="2"/>
    </font>
    <font>
      <b/>
      <sz val="9"/>
      <color indexed="8"/>
      <name val="Arial"/>
      <family val="2"/>
    </font>
    <font>
      <b/>
      <vertAlign val="subscript"/>
      <sz val="9"/>
      <color indexed="8"/>
      <name val="Arial"/>
      <family val="2"/>
    </font>
    <font>
      <vertAlign val="subscript"/>
      <sz val="9"/>
      <color indexed="8"/>
      <name val="Arial"/>
      <family val="2"/>
    </font>
    <font>
      <sz val="10"/>
      <name val="Arial"/>
      <family val="2"/>
    </font>
    <font>
      <sz val="11"/>
      <name val="Calibri"/>
      <family val="2"/>
      <scheme val="minor"/>
    </font>
  </fonts>
  <fills count="25">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FFCC"/>
        <bgColor indexed="64"/>
      </patternFill>
    </fill>
    <fill>
      <patternFill patternType="solid">
        <fgColor theme="7" tint="0.79998168889431442"/>
        <bgColor indexed="64"/>
      </patternFill>
    </fill>
    <fill>
      <patternFill patternType="solid">
        <fgColor indexed="9"/>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0070C0"/>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indexed="22"/>
        <bgColor indexed="64"/>
      </patternFill>
    </fill>
    <fill>
      <patternFill patternType="solid">
        <fgColor indexed="43"/>
        <bgColor indexed="64"/>
      </patternFill>
    </fill>
    <fill>
      <patternFill patternType="solid">
        <fgColor indexed="40"/>
        <bgColor indexed="64"/>
      </patternFill>
    </fill>
    <fill>
      <patternFill patternType="solid">
        <fgColor indexed="51"/>
        <bgColor indexed="64"/>
      </patternFill>
    </fill>
    <fill>
      <patternFill patternType="gray0625">
        <bgColor indexed="9"/>
      </patternFill>
    </fill>
    <fill>
      <patternFill patternType="solid">
        <fgColor theme="4" tint="-0.249977111117893"/>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top style="thin">
        <color indexed="23"/>
      </top>
      <bottom/>
      <diagonal/>
    </border>
    <border>
      <left/>
      <right/>
      <top style="thin">
        <color indexed="23"/>
      </top>
      <bottom/>
      <diagonal/>
    </border>
    <border>
      <left/>
      <right style="thin">
        <color indexed="22"/>
      </right>
      <top style="thin">
        <color indexed="23"/>
      </top>
      <bottom/>
      <diagonal/>
    </border>
    <border>
      <left style="thin">
        <color indexed="23"/>
      </left>
      <right/>
      <top/>
      <bottom style="thin">
        <color indexed="22"/>
      </bottom>
      <diagonal/>
    </border>
    <border>
      <left/>
      <right/>
      <top/>
      <bottom style="thin">
        <color indexed="22"/>
      </bottom>
      <diagonal/>
    </border>
    <border>
      <left/>
      <right style="thin">
        <color indexed="22"/>
      </right>
      <top/>
      <bottom style="thin">
        <color indexed="22"/>
      </bottom>
      <diagonal/>
    </border>
    <border>
      <left style="thin">
        <color indexed="23"/>
      </left>
      <right/>
      <top/>
      <bottom/>
      <diagonal/>
    </border>
    <border>
      <left/>
      <right style="thin">
        <color indexed="22"/>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22"/>
      </right>
      <top style="thin">
        <color indexed="64"/>
      </top>
      <bottom/>
      <diagonal/>
    </border>
    <border>
      <left/>
      <right style="thin">
        <color indexed="22"/>
      </right>
      <top/>
      <bottom style="thin">
        <color indexed="64"/>
      </bottom>
      <diagonal/>
    </border>
    <border>
      <left/>
      <right style="thin">
        <color indexed="22"/>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4">
    <xf numFmtId="0" fontId="0" fillId="0" borderId="0"/>
    <xf numFmtId="9" fontId="4" fillId="0" borderId="0" applyFont="0" applyFill="0" applyBorder="0" applyAlignment="0" applyProtection="0"/>
    <xf numFmtId="165" fontId="4" fillId="0" borderId="0" applyFont="0" applyFill="0" applyBorder="0" applyAlignment="0" applyProtection="0"/>
    <xf numFmtId="0" fontId="22" fillId="0" borderId="0" applyNumberFormat="0" applyFill="0" applyBorder="0" applyAlignment="0" applyProtection="0">
      <alignment vertical="top"/>
      <protection locked="0"/>
    </xf>
  </cellStyleXfs>
  <cellXfs count="682">
    <xf numFmtId="0" fontId="0" fillId="0" borderId="0" xfId="0"/>
    <xf numFmtId="0" fontId="2" fillId="0" borderId="0" xfId="0" applyFont="1"/>
    <xf numFmtId="0" fontId="3" fillId="0" borderId="0" xfId="0" applyFont="1"/>
    <xf numFmtId="9" fontId="0" fillId="0" borderId="0" xfId="0" applyNumberFormat="1"/>
    <xf numFmtId="0" fontId="0" fillId="0" borderId="0" xfId="0" applyAlignment="1">
      <alignment horizontal="center"/>
    </xf>
    <xf numFmtId="0" fontId="0" fillId="0" borderId="0" xfId="0" applyAlignment="1">
      <alignment wrapText="1"/>
    </xf>
    <xf numFmtId="0" fontId="0" fillId="0" borderId="0" xfId="0" applyBorder="1"/>
    <xf numFmtId="0" fontId="0" fillId="0" borderId="10" xfId="0" applyBorder="1"/>
    <xf numFmtId="0" fontId="0" fillId="0" borderId="18" xfId="0" applyBorder="1"/>
    <xf numFmtId="0" fontId="0" fillId="7" borderId="10" xfId="0" applyFill="1" applyBorder="1" applyAlignment="1">
      <alignment horizontal="right" wrapText="1"/>
    </xf>
    <xf numFmtId="0" fontId="0" fillId="7" borderId="1" xfId="0" applyFill="1" applyBorder="1"/>
    <xf numFmtId="0" fontId="0" fillId="7" borderId="2" xfId="0" applyFill="1" applyBorder="1"/>
    <xf numFmtId="0" fontId="0" fillId="7" borderId="9" xfId="0" applyFill="1" applyBorder="1"/>
    <xf numFmtId="0" fontId="0" fillId="7" borderId="10" xfId="0" applyFill="1" applyBorder="1"/>
    <xf numFmtId="0" fontId="0" fillId="7" borderId="10" xfId="0" applyFill="1" applyBorder="1" applyAlignment="1">
      <alignment horizontal="right"/>
    </xf>
    <xf numFmtId="0" fontId="0" fillId="7" borderId="3" xfId="0" applyFill="1" applyBorder="1" applyAlignment="1">
      <alignment horizontal="right" wrapText="1"/>
    </xf>
    <xf numFmtId="0" fontId="0" fillId="9" borderId="0" xfId="0" applyFill="1" applyBorder="1"/>
    <xf numFmtId="0" fontId="0" fillId="3" borderId="0" xfId="0" applyFill="1" applyBorder="1"/>
    <xf numFmtId="0" fontId="8" fillId="0" borderId="0" xfId="0" applyFont="1" applyFill="1"/>
    <xf numFmtId="0" fontId="5" fillId="0" borderId="0" xfId="0" applyFont="1" applyFill="1"/>
    <xf numFmtId="0" fontId="5" fillId="0" borderId="0" xfId="0" applyFont="1" applyFill="1" applyAlignment="1">
      <alignment horizontal="center" vertical="center" wrapText="1"/>
    </xf>
    <xf numFmtId="169" fontId="5" fillId="0" borderId="0" xfId="0" applyNumberFormat="1" applyFont="1" applyFill="1" applyAlignment="1">
      <alignment horizontal="center"/>
    </xf>
    <xf numFmtId="0" fontId="5" fillId="0" borderId="18" xfId="0" applyFont="1" applyFill="1" applyBorder="1"/>
    <xf numFmtId="0" fontId="5" fillId="0" borderId="0" xfId="0" applyFont="1" applyFill="1" applyBorder="1"/>
    <xf numFmtId="0" fontId="5" fillId="0" borderId="10" xfId="0" applyFont="1" applyFill="1" applyBorder="1"/>
    <xf numFmtId="0" fontId="10" fillId="0" borderId="18" xfId="0" applyFont="1" applyFill="1" applyBorder="1"/>
    <xf numFmtId="0" fontId="10" fillId="0" borderId="0" xfId="0" applyFont="1" applyFill="1"/>
    <xf numFmtId="0" fontId="10" fillId="0" borderId="0" xfId="0" applyFont="1" applyFill="1" applyBorder="1"/>
    <xf numFmtId="0" fontId="10" fillId="0" borderId="10" xfId="0" applyFont="1" applyFill="1" applyBorder="1"/>
    <xf numFmtId="0" fontId="13" fillId="0" borderId="0" xfId="0" applyFont="1"/>
    <xf numFmtId="0" fontId="11" fillId="0" borderId="12" xfId="0" applyFont="1" applyBorder="1" applyAlignment="1">
      <alignment horizontal="center" wrapText="1"/>
    </xf>
    <xf numFmtId="0" fontId="11" fillId="0" borderId="13" xfId="0" applyFont="1" applyBorder="1" applyAlignment="1">
      <alignment horizontal="center" wrapText="1"/>
    </xf>
    <xf numFmtId="0" fontId="12" fillId="0" borderId="14" xfId="0" applyFont="1" applyBorder="1" applyAlignment="1">
      <alignment wrapText="1"/>
    </xf>
    <xf numFmtId="0" fontId="12" fillId="0" borderId="15" xfId="0" applyFont="1" applyBorder="1" applyAlignment="1">
      <alignment horizontal="center" wrapText="1"/>
    </xf>
    <xf numFmtId="0" fontId="12" fillId="0" borderId="12" xfId="0" applyFont="1" applyBorder="1" applyAlignment="1">
      <alignment wrapText="1"/>
    </xf>
    <xf numFmtId="0" fontId="12" fillId="0" borderId="13" xfId="0" applyFont="1" applyBorder="1" applyAlignment="1">
      <alignment horizontal="center" wrapText="1"/>
    </xf>
    <xf numFmtId="0" fontId="12" fillId="0" borderId="16" xfId="0" applyFont="1" applyBorder="1" applyAlignment="1">
      <alignment wrapText="1"/>
    </xf>
    <xf numFmtId="0" fontId="12" fillId="0" borderId="17" xfId="0" applyFont="1" applyBorder="1" applyAlignment="1">
      <alignment horizontal="center" wrapText="1"/>
    </xf>
    <xf numFmtId="0" fontId="11" fillId="0" borderId="12" xfId="0" applyFont="1" applyBorder="1" applyAlignment="1">
      <alignment horizontal="left" vertical="center" wrapText="1"/>
    </xf>
    <xf numFmtId="0" fontId="5" fillId="0" borderId="14" xfId="0" applyFont="1" applyFill="1" applyBorder="1"/>
    <xf numFmtId="0" fontId="5" fillId="0" borderId="12" xfId="0" applyFont="1" applyFill="1" applyBorder="1"/>
    <xf numFmtId="0" fontId="5" fillId="0" borderId="16" xfId="0" applyFont="1" applyFill="1" applyBorder="1"/>
    <xf numFmtId="0" fontId="5" fillId="11" borderId="0" xfId="0" applyFont="1" applyFill="1" applyBorder="1"/>
    <xf numFmtId="0" fontId="5" fillId="11" borderId="0" xfId="0" applyFont="1" applyFill="1" applyBorder="1" applyAlignment="1">
      <alignment horizontal="center" vertical="center" wrapText="1"/>
    </xf>
    <xf numFmtId="0" fontId="5" fillId="11" borderId="20" xfId="0" applyFont="1" applyFill="1" applyBorder="1" applyAlignment="1">
      <alignment horizontal="center" vertical="center" wrapText="1"/>
    </xf>
    <xf numFmtId="0" fontId="0" fillId="11" borderId="12" xfId="0" applyFill="1" applyBorder="1"/>
    <xf numFmtId="0" fontId="0" fillId="11" borderId="18" xfId="0" applyFill="1" applyBorder="1"/>
    <xf numFmtId="0" fontId="0" fillId="11" borderId="18" xfId="0" applyFill="1" applyBorder="1" applyAlignment="1">
      <alignment horizontal="right"/>
    </xf>
    <xf numFmtId="0" fontId="0" fillId="11" borderId="14" xfId="0" applyFill="1" applyBorder="1"/>
    <xf numFmtId="0" fontId="0" fillId="11" borderId="0" xfId="0" applyFill="1" applyBorder="1"/>
    <xf numFmtId="0" fontId="5" fillId="11" borderId="14" xfId="0" applyFont="1" applyFill="1" applyBorder="1"/>
    <xf numFmtId="0" fontId="5" fillId="11" borderId="28" xfId="0" applyFont="1" applyFill="1" applyBorder="1" applyAlignment="1">
      <alignment horizontal="center" vertical="center" wrapText="1"/>
    </xf>
    <xf numFmtId="2" fontId="5" fillId="8" borderId="13" xfId="0" applyNumberFormat="1" applyFont="1" applyFill="1" applyBorder="1" applyAlignment="1">
      <alignment horizontal="center"/>
    </xf>
    <xf numFmtId="2" fontId="5" fillId="8" borderId="15" xfId="0" applyNumberFormat="1" applyFont="1" applyFill="1" applyBorder="1" applyAlignment="1">
      <alignment horizontal="center"/>
    </xf>
    <xf numFmtId="0" fontId="5" fillId="11" borderId="29" xfId="0" applyFont="1" applyFill="1" applyBorder="1"/>
    <xf numFmtId="0" fontId="5" fillId="11" borderId="30" xfId="0" applyFont="1" applyFill="1" applyBorder="1"/>
    <xf numFmtId="1" fontId="5" fillId="11" borderId="30" xfId="0" applyNumberFormat="1" applyFont="1" applyFill="1" applyBorder="1" applyAlignment="1">
      <alignment horizontal="center"/>
    </xf>
    <xf numFmtId="0" fontId="5" fillId="11" borderId="30" xfId="0" applyFont="1" applyFill="1" applyBorder="1" applyAlignment="1">
      <alignment horizontal="center"/>
    </xf>
    <xf numFmtId="0" fontId="5" fillId="11" borderId="31" xfId="0" applyFont="1" applyFill="1" applyBorder="1"/>
    <xf numFmtId="0" fontId="0" fillId="0" borderId="15" xfId="0" applyBorder="1"/>
    <xf numFmtId="0" fontId="0" fillId="11" borderId="18" xfId="0" applyFill="1" applyBorder="1" applyAlignment="1">
      <alignment horizontal="right" vertical="center" wrapText="1"/>
    </xf>
    <xf numFmtId="0" fontId="0" fillId="11" borderId="18" xfId="0" applyFill="1" applyBorder="1" applyAlignment="1"/>
    <xf numFmtId="0" fontId="0" fillId="11" borderId="10" xfId="0" applyFill="1" applyBorder="1" applyAlignment="1">
      <alignment horizontal="right" wrapText="1"/>
    </xf>
    <xf numFmtId="0" fontId="2" fillId="11" borderId="12" xfId="0" applyFont="1" applyFill="1" applyBorder="1"/>
    <xf numFmtId="0" fontId="2" fillId="11" borderId="16" xfId="0" applyFont="1" applyFill="1" applyBorder="1"/>
    <xf numFmtId="0" fontId="2" fillId="11" borderId="10" xfId="0" applyFont="1" applyFill="1" applyBorder="1" applyAlignment="1">
      <alignment horizontal="right" wrapText="1"/>
    </xf>
    <xf numFmtId="10" fontId="0" fillId="0" borderId="0" xfId="0" applyNumberFormat="1" applyBorder="1"/>
    <xf numFmtId="0" fontId="0" fillId="11" borderId="0" xfId="0" applyFill="1" applyBorder="1" applyAlignment="1">
      <alignment horizontal="right"/>
    </xf>
    <xf numFmtId="170" fontId="0" fillId="8" borderId="0" xfId="0" applyNumberFormat="1" applyFill="1" applyBorder="1"/>
    <xf numFmtId="170" fontId="0" fillId="8" borderId="15" xfId="0" applyNumberFormat="1" applyFill="1" applyBorder="1"/>
    <xf numFmtId="170" fontId="2" fillId="8" borderId="10" xfId="0" applyNumberFormat="1" applyFont="1" applyFill="1" applyBorder="1"/>
    <xf numFmtId="170" fontId="2" fillId="8" borderId="17" xfId="0" applyNumberFormat="1" applyFont="1" applyFill="1" applyBorder="1"/>
    <xf numFmtId="0" fontId="0" fillId="11" borderId="17" xfId="0" applyFill="1" applyBorder="1" applyAlignment="1">
      <alignment horizontal="right"/>
    </xf>
    <xf numFmtId="0" fontId="0" fillId="7" borderId="5" xfId="0" applyFill="1" applyBorder="1" applyAlignment="1">
      <alignment horizontal="right"/>
    </xf>
    <xf numFmtId="0" fontId="0" fillId="7" borderId="33" xfId="0" applyFill="1" applyBorder="1" applyAlignment="1">
      <alignment horizontal="right" wrapText="1"/>
    </xf>
    <xf numFmtId="0" fontId="0" fillId="7" borderId="15" xfId="0" applyFill="1" applyBorder="1" applyAlignment="1">
      <alignment horizontal="right"/>
    </xf>
    <xf numFmtId="0" fontId="0" fillId="9" borderId="0" xfId="0" applyFill="1" applyBorder="1" applyAlignment="1">
      <alignment horizontal="center"/>
    </xf>
    <xf numFmtId="9" fontId="0" fillId="8" borderId="0" xfId="0" applyNumberFormat="1" applyFill="1" applyBorder="1" applyAlignment="1">
      <alignment horizontal="center"/>
    </xf>
    <xf numFmtId="166" fontId="2" fillId="8" borderId="0" xfId="0" applyNumberFormat="1" applyFont="1" applyFill="1" applyBorder="1" applyAlignment="1">
      <alignment horizontal="center"/>
    </xf>
    <xf numFmtId="4" fontId="2" fillId="8" borderId="0" xfId="0" applyNumberFormat="1" applyFont="1" applyFill="1" applyBorder="1" applyAlignment="1">
      <alignment horizontal="center"/>
    </xf>
    <xf numFmtId="9" fontId="2" fillId="8" borderId="0" xfId="0" applyNumberFormat="1" applyFont="1" applyFill="1" applyBorder="1" applyAlignment="1">
      <alignment horizontal="center"/>
    </xf>
    <xf numFmtId="0" fontId="15" fillId="0" borderId="0" xfId="0" applyFont="1"/>
    <xf numFmtId="0" fontId="0" fillId="6" borderId="0" xfId="0" applyFill="1" applyAlignment="1">
      <alignment horizontal="center"/>
    </xf>
    <xf numFmtId="0" fontId="0" fillId="11" borderId="16" xfId="0" applyFill="1" applyBorder="1"/>
    <xf numFmtId="0" fontId="0" fillId="8" borderId="10" xfId="0" applyFill="1" applyBorder="1"/>
    <xf numFmtId="9" fontId="0" fillId="11" borderId="17" xfId="0" applyNumberFormat="1" applyFill="1" applyBorder="1"/>
    <xf numFmtId="0" fontId="14" fillId="0" borderId="0" xfId="0" applyFont="1"/>
    <xf numFmtId="0" fontId="5" fillId="0" borderId="13" xfId="0" applyFont="1" applyFill="1" applyBorder="1" applyAlignment="1">
      <alignment horizontal="center" vertical="center" wrapText="1"/>
    </xf>
    <xf numFmtId="169" fontId="5" fillId="0" borderId="15" xfId="0" applyNumberFormat="1" applyFont="1" applyFill="1" applyBorder="1" applyAlignment="1">
      <alignment horizontal="center"/>
    </xf>
    <xf numFmtId="169" fontId="5" fillId="0" borderId="17" xfId="0" applyNumberFormat="1" applyFont="1" applyFill="1" applyBorder="1" applyAlignment="1">
      <alignment horizontal="center"/>
    </xf>
    <xf numFmtId="170" fontId="0" fillId="11" borderId="23" xfId="0" applyNumberFormat="1" applyFill="1" applyBorder="1"/>
    <xf numFmtId="170" fontId="0" fillId="11" borderId="11" xfId="0" applyNumberFormat="1" applyFill="1" applyBorder="1" applyAlignment="1">
      <alignment horizontal="right"/>
    </xf>
    <xf numFmtId="0" fontId="0" fillId="7" borderId="2" xfId="0" applyFill="1" applyBorder="1" applyAlignment="1">
      <alignment horizontal="center" wrapText="1"/>
    </xf>
    <xf numFmtId="0" fontId="0" fillId="7" borderId="16" xfId="0" applyFill="1" applyBorder="1" applyAlignment="1">
      <alignment horizontal="right"/>
    </xf>
    <xf numFmtId="0" fontId="0" fillId="11" borderId="12" xfId="0" applyFill="1" applyBorder="1" applyAlignment="1">
      <alignment horizontal="right" wrapText="1"/>
    </xf>
    <xf numFmtId="0" fontId="0" fillId="11" borderId="16" xfId="0" applyFill="1" applyBorder="1" applyAlignment="1">
      <alignment horizontal="right" wrapText="1"/>
    </xf>
    <xf numFmtId="0" fontId="0" fillId="11" borderId="17" xfId="0" applyFill="1" applyBorder="1" applyAlignment="1">
      <alignment horizontal="right" wrapText="1"/>
    </xf>
    <xf numFmtId="0" fontId="0" fillId="7" borderId="2" xfId="0" applyFill="1" applyBorder="1" applyAlignment="1">
      <alignment wrapText="1"/>
    </xf>
    <xf numFmtId="0" fontId="0" fillId="7" borderId="0" xfId="0" applyFill="1" applyBorder="1" applyAlignment="1">
      <alignment horizontal="right"/>
    </xf>
    <xf numFmtId="170" fontId="0" fillId="11" borderId="10" xfId="0" applyNumberFormat="1" applyFill="1" applyBorder="1" applyAlignment="1">
      <alignment horizontal="right" wrapText="1"/>
    </xf>
    <xf numFmtId="0" fontId="0" fillId="11" borderId="11" xfId="0" applyFill="1" applyBorder="1" applyAlignment="1">
      <alignment horizontal="right" wrapText="1"/>
    </xf>
    <xf numFmtId="0" fontId="8" fillId="7" borderId="12" xfId="0" applyFont="1" applyFill="1" applyBorder="1"/>
    <xf numFmtId="0" fontId="5" fillId="7" borderId="18" xfId="0" applyFont="1" applyFill="1" applyBorder="1"/>
    <xf numFmtId="0" fontId="5" fillId="7" borderId="13" xfId="0" applyFont="1" applyFill="1" applyBorder="1"/>
    <xf numFmtId="0" fontId="8" fillId="7" borderId="14" xfId="0" applyFont="1" applyFill="1" applyBorder="1"/>
    <xf numFmtId="0" fontId="5" fillId="7" borderId="0" xfId="0" applyFont="1" applyFill="1" applyBorder="1"/>
    <xf numFmtId="0" fontId="5" fillId="7" borderId="15" xfId="0" applyFont="1" applyFill="1" applyBorder="1"/>
    <xf numFmtId="0" fontId="5" fillId="7" borderId="14" xfId="0" applyFont="1" applyFill="1" applyBorder="1"/>
    <xf numFmtId="0" fontId="5" fillId="7" borderId="0" xfId="0" applyFont="1" applyFill="1" applyBorder="1" applyAlignment="1">
      <alignment horizontal="center"/>
    </xf>
    <xf numFmtId="0" fontId="5" fillId="7" borderId="15" xfId="0" applyFont="1" applyFill="1" applyBorder="1" applyAlignment="1">
      <alignment horizontal="center"/>
    </xf>
    <xf numFmtId="0" fontId="5" fillId="7" borderId="12" xfId="0" applyFont="1" applyFill="1" applyBorder="1"/>
    <xf numFmtId="0" fontId="5" fillId="7" borderId="16" xfId="0" applyFont="1" applyFill="1" applyBorder="1"/>
    <xf numFmtId="9" fontId="0" fillId="0" borderId="18" xfId="0" applyNumberFormat="1" applyBorder="1"/>
    <xf numFmtId="10" fontId="0" fillId="0" borderId="18" xfId="0" applyNumberFormat="1" applyBorder="1"/>
    <xf numFmtId="0" fontId="0" fillId="0" borderId="18" xfId="0" applyBorder="1" applyAlignment="1">
      <alignment horizontal="center"/>
    </xf>
    <xf numFmtId="0" fontId="0" fillId="3" borderId="13" xfId="0" applyFill="1" applyBorder="1" applyAlignment="1">
      <alignment horizontal="center"/>
    </xf>
    <xf numFmtId="9" fontId="0" fillId="0" borderId="10" xfId="0" applyNumberFormat="1" applyBorder="1"/>
    <xf numFmtId="10" fontId="0" fillId="0" borderId="10" xfId="0" applyNumberFormat="1" applyBorder="1"/>
    <xf numFmtId="0" fontId="0" fillId="0" borderId="10" xfId="0" applyBorder="1" applyAlignment="1">
      <alignment horizontal="center"/>
    </xf>
    <xf numFmtId="0" fontId="0" fillId="3" borderId="17" xfId="0" applyFill="1" applyBorder="1" applyAlignment="1">
      <alignment horizontal="center"/>
    </xf>
    <xf numFmtId="0" fontId="0" fillId="2" borderId="13" xfId="0" applyFill="1" applyBorder="1" applyAlignment="1">
      <alignment horizontal="center"/>
    </xf>
    <xf numFmtId="9" fontId="0" fillId="0" borderId="0" xfId="0" applyNumberFormat="1" applyBorder="1"/>
    <xf numFmtId="0" fontId="0" fillId="0" borderId="0" xfId="0" applyBorder="1" applyAlignment="1">
      <alignment horizontal="center"/>
    </xf>
    <xf numFmtId="0" fontId="0" fillId="2" borderId="15" xfId="0" applyFill="1" applyBorder="1" applyAlignment="1">
      <alignment horizontal="center"/>
    </xf>
    <xf numFmtId="0" fontId="0" fillId="2" borderId="17"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0" fontId="0" fillId="4" borderId="17" xfId="0" applyFill="1" applyBorder="1" applyAlignment="1">
      <alignment horizontal="center"/>
    </xf>
    <xf numFmtId="9" fontId="0" fillId="0" borderId="20" xfId="0" applyNumberFormat="1" applyBorder="1"/>
    <xf numFmtId="10" fontId="0" fillId="0" borderId="20" xfId="0" applyNumberFormat="1" applyBorder="1"/>
    <xf numFmtId="0" fontId="0" fillId="0" borderId="20" xfId="0" applyBorder="1" applyAlignment="1">
      <alignment horizontal="center"/>
    </xf>
    <xf numFmtId="0" fontId="0" fillId="5" borderId="28"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0" fillId="6" borderId="17" xfId="0" applyFill="1" applyBorder="1" applyAlignment="1">
      <alignment horizontal="center"/>
    </xf>
    <xf numFmtId="0" fontId="2" fillId="0" borderId="12" xfId="0" applyFont="1" applyBorder="1" applyAlignment="1">
      <alignment horizontal="left" wrapText="1"/>
    </xf>
    <xf numFmtId="0" fontId="2" fillId="0" borderId="18" xfId="0" applyFont="1" applyBorder="1" applyAlignment="1">
      <alignment horizontal="center"/>
    </xf>
    <xf numFmtId="0" fontId="2" fillId="0" borderId="13" xfId="0" applyFont="1" applyBorder="1" applyAlignment="1">
      <alignment horizontal="center"/>
    </xf>
    <xf numFmtId="0" fontId="2" fillId="0" borderId="16" xfId="0" applyFont="1" applyBorder="1" applyAlignment="1">
      <alignment horizontal="left" wrapText="1"/>
    </xf>
    <xf numFmtId="0" fontId="2" fillId="0" borderId="10" xfId="0" applyFont="1" applyBorder="1"/>
    <xf numFmtId="0" fontId="2" fillId="0" borderId="10" xfId="0" applyFont="1" applyBorder="1" applyAlignment="1">
      <alignment horizontal="right"/>
    </xf>
    <xf numFmtId="0" fontId="2" fillId="0" borderId="10" xfId="0" applyFont="1" applyBorder="1" applyAlignment="1">
      <alignment horizontal="center"/>
    </xf>
    <xf numFmtId="0" fontId="2" fillId="0" borderId="17" xfId="0" applyFont="1" applyFill="1" applyBorder="1" applyAlignment="1">
      <alignment horizontal="center"/>
    </xf>
    <xf numFmtId="0" fontId="2" fillId="0" borderId="18" xfId="0" applyFont="1" applyBorder="1" applyAlignment="1">
      <alignment horizontal="right"/>
    </xf>
    <xf numFmtId="0" fontId="2" fillId="0" borderId="18" xfId="0" applyFont="1" applyBorder="1"/>
    <xf numFmtId="0" fontId="2" fillId="0" borderId="13" xfId="0" applyFont="1" applyFill="1"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12" xfId="0" applyBorder="1" applyAlignment="1">
      <alignment horizontal="center"/>
    </xf>
    <xf numFmtId="0" fontId="0" fillId="0" borderId="19" xfId="0" applyBorder="1" applyAlignment="1">
      <alignment horizontal="center"/>
    </xf>
    <xf numFmtId="0" fontId="0" fillId="0" borderId="20" xfId="0" applyBorder="1"/>
    <xf numFmtId="0" fontId="0" fillId="2" borderId="28" xfId="0" applyFill="1" applyBorder="1" applyAlignment="1">
      <alignment horizontal="center"/>
    </xf>
    <xf numFmtId="167" fontId="0" fillId="7" borderId="2" xfId="0" applyNumberFormat="1" applyFill="1" applyBorder="1" applyAlignment="1">
      <alignment horizontal="center" wrapText="1"/>
    </xf>
    <xf numFmtId="167" fontId="0" fillId="7" borderId="0" xfId="0" applyNumberFormat="1" applyFill="1" applyBorder="1" applyAlignment="1">
      <alignment horizontal="center" wrapText="1"/>
    </xf>
    <xf numFmtId="167" fontId="0" fillId="7" borderId="5" xfId="0" applyNumberFormat="1" applyFill="1" applyBorder="1" applyAlignment="1">
      <alignment horizontal="center" wrapText="1"/>
    </xf>
    <xf numFmtId="10" fontId="0" fillId="11" borderId="0" xfId="0" applyNumberFormat="1" applyFill="1" applyBorder="1"/>
    <xf numFmtId="9" fontId="0" fillId="11" borderId="10" xfId="0" applyNumberFormat="1" applyFill="1" applyBorder="1"/>
    <xf numFmtId="0" fontId="2" fillId="11" borderId="15" xfId="0" applyFont="1" applyFill="1" applyBorder="1" applyAlignment="1">
      <alignment horizontal="right" wrapText="1"/>
    </xf>
    <xf numFmtId="2" fontId="0" fillId="0" borderId="0" xfId="0" applyNumberFormat="1" applyBorder="1" applyProtection="1">
      <protection locked="0"/>
    </xf>
    <xf numFmtId="166" fontId="0" fillId="0" borderId="0" xfId="0" applyNumberFormat="1" applyBorder="1" applyProtection="1">
      <protection locked="0"/>
    </xf>
    <xf numFmtId="2" fontId="0" fillId="0" borderId="10" xfId="0" applyNumberFormat="1" applyBorder="1" applyProtection="1">
      <protection locked="0"/>
    </xf>
    <xf numFmtId="166" fontId="0" fillId="0" borderId="10" xfId="0" applyNumberFormat="1" applyBorder="1" applyProtection="1">
      <protection locked="0"/>
    </xf>
    <xf numFmtId="0" fontId="0" fillId="0" borderId="0" xfId="0" applyBorder="1" applyProtection="1">
      <protection locked="0"/>
    </xf>
    <xf numFmtId="0" fontId="0" fillId="0" borderId="10" xfId="0" applyBorder="1" applyProtection="1">
      <protection locked="0"/>
    </xf>
    <xf numFmtId="166" fontId="0" fillId="0" borderId="14" xfId="0" applyNumberFormat="1" applyBorder="1" applyProtection="1">
      <protection locked="0"/>
    </xf>
    <xf numFmtId="166" fontId="0" fillId="0" borderId="15" xfId="0" applyNumberFormat="1" applyBorder="1" applyProtection="1">
      <protection locked="0"/>
    </xf>
    <xf numFmtId="166" fontId="0" fillId="0" borderId="16" xfId="0" applyNumberFormat="1" applyBorder="1" applyProtection="1">
      <protection locked="0"/>
    </xf>
    <xf numFmtId="170" fontId="0" fillId="0" borderId="7" xfId="0" applyNumberFormat="1" applyBorder="1" applyProtection="1">
      <protection locked="0"/>
    </xf>
    <xf numFmtId="170" fontId="0" fillId="0" borderId="32" xfId="0" applyNumberFormat="1" applyBorder="1" applyProtection="1">
      <protection locked="0"/>
    </xf>
    <xf numFmtId="2" fontId="0" fillId="0" borderId="7" xfId="0" applyNumberFormat="1" applyBorder="1" applyProtection="1">
      <protection locked="0"/>
    </xf>
    <xf numFmtId="166" fontId="0" fillId="0" borderId="7" xfId="0" applyNumberFormat="1" applyBorder="1" applyProtection="1">
      <protection locked="0"/>
    </xf>
    <xf numFmtId="167" fontId="0" fillId="0" borderId="24" xfId="0" applyNumberFormat="1" applyBorder="1" applyProtection="1">
      <protection locked="0"/>
    </xf>
    <xf numFmtId="167" fontId="0" fillId="0" borderId="7" xfId="0" applyNumberFormat="1" applyBorder="1" applyProtection="1">
      <protection locked="0"/>
    </xf>
    <xf numFmtId="166" fontId="0" fillId="0" borderId="32" xfId="0" applyNumberFormat="1" applyBorder="1" applyProtection="1">
      <protection locked="0"/>
    </xf>
    <xf numFmtId="0" fontId="0" fillId="0" borderId="0" xfId="0" applyFill="1" applyBorder="1" applyAlignment="1" applyProtection="1">
      <alignment horizontal="right"/>
      <protection locked="0"/>
    </xf>
    <xf numFmtId="1" fontId="0" fillId="0" borderId="0" xfId="0" applyNumberFormat="1" applyFill="1" applyBorder="1" applyProtection="1">
      <protection locked="0"/>
    </xf>
    <xf numFmtId="0" fontId="0" fillId="0" borderId="18" xfId="0" applyBorder="1" applyProtection="1">
      <protection locked="0"/>
    </xf>
    <xf numFmtId="0" fontId="0" fillId="12" borderId="0" xfId="0" applyFill="1" applyBorder="1"/>
    <xf numFmtId="166" fontId="0" fillId="12" borderId="16" xfId="0" applyNumberFormat="1" applyFill="1" applyBorder="1"/>
    <xf numFmtId="166" fontId="0" fillId="12" borderId="11" xfId="0" applyNumberFormat="1" applyFill="1" applyBorder="1"/>
    <xf numFmtId="0" fontId="0" fillId="3" borderId="18" xfId="0" applyFill="1" applyBorder="1"/>
    <xf numFmtId="0" fontId="0" fillId="3" borderId="12" xfId="0" applyFill="1" applyBorder="1"/>
    <xf numFmtId="0" fontId="0" fillId="3" borderId="23" xfId="0" applyFill="1" applyBorder="1"/>
    <xf numFmtId="0" fontId="0" fillId="3" borderId="14" xfId="0" applyFill="1" applyBorder="1"/>
    <xf numFmtId="0" fontId="0" fillId="3" borderId="5" xfId="0" applyFill="1" applyBorder="1"/>
    <xf numFmtId="2" fontId="0" fillId="3" borderId="0" xfId="0" applyNumberFormat="1" applyFill="1" applyBorder="1"/>
    <xf numFmtId="166" fontId="0" fillId="3" borderId="0" xfId="0" applyNumberFormat="1" applyFill="1" applyBorder="1"/>
    <xf numFmtId="168" fontId="0" fillId="3" borderId="0" xfId="0" applyNumberFormat="1" applyFill="1" applyBorder="1"/>
    <xf numFmtId="166" fontId="0" fillId="3" borderId="14" xfId="0" applyNumberFormat="1" applyFill="1" applyBorder="1"/>
    <xf numFmtId="166" fontId="0" fillId="3" borderId="5" xfId="0" applyNumberFormat="1" applyFill="1" applyBorder="1"/>
    <xf numFmtId="0" fontId="0" fillId="8" borderId="0" xfId="0" applyFill="1" applyBorder="1"/>
    <xf numFmtId="166" fontId="0" fillId="12" borderId="14" xfId="0" applyNumberFormat="1" applyFill="1" applyBorder="1"/>
    <xf numFmtId="166" fontId="0" fillId="12" borderId="5" xfId="0" applyNumberFormat="1" applyFill="1" applyBorder="1"/>
    <xf numFmtId="166" fontId="0" fillId="11" borderId="0" xfId="0" applyNumberFormat="1" applyFill="1" applyBorder="1"/>
    <xf numFmtId="166" fontId="0" fillId="11" borderId="10" xfId="0" applyNumberFormat="1" applyFill="1" applyBorder="1"/>
    <xf numFmtId="166" fontId="0" fillId="11" borderId="7" xfId="0" applyNumberFormat="1" applyFill="1" applyBorder="1"/>
    <xf numFmtId="167" fontId="0" fillId="11" borderId="7" xfId="0" applyNumberFormat="1" applyFill="1" applyBorder="1"/>
    <xf numFmtId="167" fontId="0" fillId="11" borderId="8" xfId="0" applyNumberFormat="1" applyFill="1" applyBorder="1"/>
    <xf numFmtId="170" fontId="0" fillId="11" borderId="5" xfId="0" applyNumberFormat="1" applyFill="1" applyBorder="1"/>
    <xf numFmtId="170" fontId="0" fillId="11" borderId="8" xfId="0" applyNumberFormat="1" applyFill="1" applyBorder="1"/>
    <xf numFmtId="0" fontId="0" fillId="14" borderId="2" xfId="0" applyFill="1" applyBorder="1"/>
    <xf numFmtId="0" fontId="0" fillId="14" borderId="0" xfId="0" applyFill="1" applyBorder="1"/>
    <xf numFmtId="0" fontId="0" fillId="14" borderId="10" xfId="0" applyFill="1" applyBorder="1"/>
    <xf numFmtId="0" fontId="0" fillId="14" borderId="2" xfId="0" applyFill="1" applyBorder="1" applyAlignment="1">
      <alignment horizontal="right"/>
    </xf>
    <xf numFmtId="2" fontId="0" fillId="14" borderId="0" xfId="0" applyNumberFormat="1" applyFill="1" applyBorder="1"/>
    <xf numFmtId="0" fontId="0" fillId="14" borderId="14" xfId="0" applyFill="1" applyBorder="1"/>
    <xf numFmtId="0" fontId="0" fillId="14" borderId="5" xfId="0" applyFill="1" applyBorder="1"/>
    <xf numFmtId="166" fontId="0" fillId="14" borderId="16" xfId="0" applyNumberFormat="1" applyFill="1" applyBorder="1"/>
    <xf numFmtId="166" fontId="0" fillId="14" borderId="11" xfId="0" applyNumberFormat="1" applyFill="1" applyBorder="1"/>
    <xf numFmtId="166" fontId="0" fillId="14" borderId="0" xfId="0" applyNumberFormat="1" applyFill="1" applyBorder="1"/>
    <xf numFmtId="168" fontId="0" fillId="14" borderId="0" xfId="0" applyNumberFormat="1" applyFill="1" applyBorder="1"/>
    <xf numFmtId="166" fontId="0" fillId="14" borderId="10" xfId="0" applyNumberFormat="1" applyFill="1" applyBorder="1"/>
    <xf numFmtId="0" fontId="0" fillId="11" borderId="7" xfId="0" applyFill="1" applyBorder="1"/>
    <xf numFmtId="166" fontId="2" fillId="13" borderId="0" xfId="0" applyNumberFormat="1" applyFont="1" applyFill="1" applyBorder="1"/>
    <xf numFmtId="0" fontId="2" fillId="13" borderId="0" xfId="0" applyFont="1" applyFill="1" applyBorder="1"/>
    <xf numFmtId="0" fontId="2" fillId="13" borderId="12" xfId="0" applyFont="1" applyFill="1" applyBorder="1"/>
    <xf numFmtId="0" fontId="2" fillId="13" borderId="18" xfId="0" applyFont="1" applyFill="1" applyBorder="1"/>
    <xf numFmtId="166" fontId="2" fillId="13" borderId="18" xfId="0" applyNumberFormat="1" applyFont="1" applyFill="1" applyBorder="1"/>
    <xf numFmtId="166" fontId="2" fillId="13" borderId="13" xfId="0" applyNumberFormat="1" applyFont="1" applyFill="1" applyBorder="1"/>
    <xf numFmtId="0" fontId="2" fillId="13" borderId="14" xfId="0" applyFont="1" applyFill="1" applyBorder="1"/>
    <xf numFmtId="166" fontId="2" fillId="13" borderId="15" xfId="0" applyNumberFormat="1" applyFont="1" applyFill="1" applyBorder="1"/>
    <xf numFmtId="0" fontId="2" fillId="13" borderId="19" xfId="0" applyFont="1" applyFill="1" applyBorder="1"/>
    <xf numFmtId="0" fontId="2" fillId="13" borderId="20" xfId="0" applyFont="1" applyFill="1" applyBorder="1"/>
    <xf numFmtId="166" fontId="2" fillId="13" borderId="20" xfId="0" applyNumberFormat="1" applyFont="1" applyFill="1" applyBorder="1"/>
    <xf numFmtId="166" fontId="2" fillId="13" borderId="28" xfId="0" applyNumberFormat="1" applyFont="1" applyFill="1" applyBorder="1"/>
    <xf numFmtId="166" fontId="2" fillId="13" borderId="12" xfId="0" applyNumberFormat="1" applyFont="1" applyFill="1" applyBorder="1"/>
    <xf numFmtId="166" fontId="2" fillId="13" borderId="14" xfId="0" applyNumberFormat="1" applyFont="1" applyFill="1" applyBorder="1"/>
    <xf numFmtId="166" fontId="2" fillId="13" borderId="19" xfId="0" applyNumberFormat="1" applyFont="1" applyFill="1" applyBorder="1"/>
    <xf numFmtId="9" fontId="0" fillId="15" borderId="10" xfId="0" applyNumberFormat="1" applyFill="1" applyBorder="1"/>
    <xf numFmtId="0" fontId="14" fillId="11" borderId="19" xfId="0" applyFont="1" applyFill="1" applyBorder="1" applyAlignment="1"/>
    <xf numFmtId="0" fontId="14" fillId="11" borderId="20" xfId="0" applyFont="1" applyFill="1" applyBorder="1" applyAlignment="1"/>
    <xf numFmtId="0" fontId="14" fillId="11" borderId="28" xfId="0" applyFont="1" applyFill="1" applyBorder="1" applyAlignment="1"/>
    <xf numFmtId="0" fontId="0" fillId="8" borderId="15" xfId="0" applyFill="1" applyBorder="1"/>
    <xf numFmtId="0" fontId="0" fillId="15" borderId="10" xfId="0" applyFill="1" applyBorder="1"/>
    <xf numFmtId="0" fontId="0" fillId="15" borderId="10" xfId="0" applyFill="1" applyBorder="1" applyAlignment="1">
      <alignment horizontal="right"/>
    </xf>
    <xf numFmtId="0" fontId="0" fillId="15" borderId="0" xfId="0" applyFill="1"/>
    <xf numFmtId="0" fontId="0" fillId="11" borderId="19" xfId="0" applyFill="1" applyBorder="1"/>
    <xf numFmtId="0" fontId="0" fillId="11" borderId="20" xfId="0" applyFill="1" applyBorder="1"/>
    <xf numFmtId="0" fontId="17" fillId="11" borderId="20" xfId="0" applyFont="1" applyFill="1" applyBorder="1" applyAlignment="1">
      <alignment horizontal="right"/>
    </xf>
    <xf numFmtId="0" fontId="0" fillId="16" borderId="0" xfId="0" applyFill="1"/>
    <xf numFmtId="0" fontId="0" fillId="16" borderId="0" xfId="0" applyFill="1" applyAlignment="1">
      <alignment wrapText="1"/>
    </xf>
    <xf numFmtId="0" fontId="5" fillId="0" borderId="19" xfId="0" applyFont="1" applyFill="1" applyBorder="1"/>
    <xf numFmtId="0" fontId="0" fillId="0" borderId="28" xfId="0" applyBorder="1"/>
    <xf numFmtId="9" fontId="0" fillId="0" borderId="14" xfId="0" applyNumberFormat="1" applyBorder="1"/>
    <xf numFmtId="9" fontId="0" fillId="0" borderId="16" xfId="0" applyNumberFormat="1" applyBorder="1"/>
    <xf numFmtId="0" fontId="0" fillId="0" borderId="17" xfId="0" applyBorder="1"/>
    <xf numFmtId="0" fontId="0" fillId="0" borderId="15" xfId="0" applyBorder="1" applyAlignment="1">
      <alignment horizontal="center"/>
    </xf>
    <xf numFmtId="0" fontId="0" fillId="0" borderId="17" xfId="0" applyBorder="1" applyAlignment="1">
      <alignment horizontal="center"/>
    </xf>
    <xf numFmtId="0" fontId="0" fillId="0" borderId="19" xfId="0" applyBorder="1"/>
    <xf numFmtId="0" fontId="0" fillId="0" borderId="28" xfId="0" applyBorder="1" applyAlignment="1">
      <alignment horizontal="center" wrapText="1"/>
    </xf>
    <xf numFmtId="0" fontId="0" fillId="0" borderId="20" xfId="0" applyBorder="1" applyAlignment="1">
      <alignment wrapText="1"/>
    </xf>
    <xf numFmtId="0" fontId="2" fillId="0" borderId="19" xfId="0" applyFont="1" applyBorder="1" applyAlignment="1">
      <alignment horizontal="center" wrapText="1"/>
    </xf>
    <xf numFmtId="10" fontId="0" fillId="0" borderId="0" xfId="0" applyNumberFormat="1" applyBorder="1" applyProtection="1">
      <protection locked="0"/>
    </xf>
    <xf numFmtId="170" fontId="18" fillId="2" borderId="28" xfId="0" applyNumberFormat="1" applyFont="1" applyFill="1" applyBorder="1"/>
    <xf numFmtId="0" fontId="2" fillId="15" borderId="34" xfId="0" applyFont="1" applyFill="1" applyBorder="1" applyAlignment="1" applyProtection="1">
      <alignment horizontal="right" wrapText="1"/>
      <protection locked="0"/>
    </xf>
    <xf numFmtId="9" fontId="0" fillId="0" borderId="13" xfId="0" applyNumberFormat="1" applyBorder="1" applyAlignment="1" applyProtection="1">
      <alignment horizontal="center"/>
      <protection locked="0"/>
    </xf>
    <xf numFmtId="169" fontId="5" fillId="7" borderId="18" xfId="1" applyNumberFormat="1" applyFont="1" applyFill="1" applyBorder="1" applyAlignment="1">
      <alignment horizontal="center"/>
    </xf>
    <xf numFmtId="169" fontId="5" fillId="7" borderId="0" xfId="1" applyNumberFormat="1" applyFont="1" applyFill="1" applyBorder="1" applyAlignment="1">
      <alignment horizontal="center"/>
    </xf>
    <xf numFmtId="2" fontId="5" fillId="7" borderId="18" xfId="0" applyNumberFormat="1" applyFont="1" applyFill="1" applyBorder="1" applyAlignment="1">
      <alignment horizontal="center"/>
    </xf>
    <xf numFmtId="2" fontId="5" fillId="7" borderId="0" xfId="0" applyNumberFormat="1" applyFont="1" applyFill="1" applyBorder="1" applyAlignment="1">
      <alignment horizontal="center"/>
    </xf>
    <xf numFmtId="9" fontId="5" fillId="8" borderId="18" xfId="1" applyFont="1" applyFill="1" applyBorder="1" applyAlignment="1">
      <alignment horizontal="center"/>
    </xf>
    <xf numFmtId="9" fontId="5" fillId="8" borderId="13" xfId="1" applyFont="1" applyFill="1" applyBorder="1" applyAlignment="1">
      <alignment horizontal="center"/>
    </xf>
    <xf numFmtId="9" fontId="5" fillId="8" borderId="0" xfId="1" applyFont="1" applyFill="1" applyBorder="1" applyAlignment="1">
      <alignment horizontal="center"/>
    </xf>
    <xf numFmtId="9" fontId="5" fillId="8" borderId="15" xfId="1" applyFont="1" applyFill="1" applyBorder="1" applyAlignment="1">
      <alignment horizontal="center"/>
    </xf>
    <xf numFmtId="9" fontId="5" fillId="8" borderId="10" xfId="1" applyFont="1" applyFill="1" applyBorder="1" applyAlignment="1">
      <alignment horizontal="center"/>
    </xf>
    <xf numFmtId="9" fontId="5" fillId="8" borderId="17" xfId="1" applyFont="1" applyFill="1" applyBorder="1" applyAlignment="1">
      <alignment horizontal="center"/>
    </xf>
    <xf numFmtId="9" fontId="6" fillId="15" borderId="0" xfId="0" applyNumberFormat="1" applyFont="1" applyFill="1" applyBorder="1" applyAlignment="1" applyProtection="1">
      <alignment horizontal="center"/>
      <protection locked="0"/>
    </xf>
    <xf numFmtId="0" fontId="6" fillId="8" borderId="18" xfId="0" applyFont="1" applyFill="1" applyBorder="1" applyAlignment="1" applyProtection="1">
      <alignment horizontal="center"/>
    </xf>
    <xf numFmtId="170" fontId="5" fillId="8" borderId="0" xfId="0" applyNumberFormat="1" applyFont="1" applyFill="1" applyBorder="1" applyAlignment="1" applyProtection="1">
      <alignment horizontal="center"/>
    </xf>
    <xf numFmtId="170" fontId="6" fillId="8" borderId="0" xfId="0" applyNumberFormat="1" applyFont="1" applyFill="1" applyBorder="1" applyAlignment="1" applyProtection="1">
      <alignment horizontal="center"/>
    </xf>
    <xf numFmtId="0" fontId="6" fillId="8" borderId="10" xfId="0" applyFont="1" applyFill="1" applyBorder="1" applyAlignment="1" applyProtection="1">
      <alignment horizontal="center"/>
    </xf>
    <xf numFmtId="166" fontId="0" fillId="12" borderId="12" xfId="0" applyNumberFormat="1" applyFill="1" applyBorder="1"/>
    <xf numFmtId="166" fontId="0" fillId="12" borderId="23" xfId="0" applyNumberFormat="1" applyFill="1" applyBorder="1"/>
    <xf numFmtId="2" fontId="2" fillId="8" borderId="0" xfId="0" applyNumberFormat="1" applyFont="1" applyFill="1" applyBorder="1" applyAlignment="1">
      <alignment horizontal="center"/>
    </xf>
    <xf numFmtId="0" fontId="0" fillId="2" borderId="0" xfId="0" applyFill="1"/>
    <xf numFmtId="0" fontId="0" fillId="17" borderId="0" xfId="0" applyFill="1"/>
    <xf numFmtId="0" fontId="0" fillId="18" borderId="0" xfId="0" applyFill="1"/>
    <xf numFmtId="0" fontId="14" fillId="18" borderId="0" xfId="0" applyFont="1" applyFill="1"/>
    <xf numFmtId="0" fontId="5" fillId="19" borderId="0" xfId="0" applyFont="1" applyFill="1"/>
    <xf numFmtId="0" fontId="5" fillId="10" borderId="36" xfId="0" applyFont="1" applyFill="1" applyBorder="1"/>
    <xf numFmtId="0" fontId="5" fillId="10" borderId="37" xfId="0" applyFont="1" applyFill="1" applyBorder="1"/>
    <xf numFmtId="0" fontId="5" fillId="10" borderId="38" xfId="0" applyFont="1" applyFill="1" applyBorder="1"/>
    <xf numFmtId="0" fontId="5" fillId="10" borderId="39" xfId="0" applyFont="1" applyFill="1" applyBorder="1"/>
    <xf numFmtId="0" fontId="5" fillId="10" borderId="40" xfId="0" applyFont="1" applyFill="1" applyBorder="1"/>
    <xf numFmtId="0" fontId="5" fillId="10" borderId="41" xfId="0" applyFont="1" applyFill="1" applyBorder="1"/>
    <xf numFmtId="0" fontId="8" fillId="10" borderId="37" xfId="0" applyFont="1" applyFill="1" applyBorder="1"/>
    <xf numFmtId="0" fontId="5" fillId="10" borderId="42" xfId="0" applyFont="1" applyFill="1" applyBorder="1"/>
    <xf numFmtId="0" fontId="8" fillId="10" borderId="0" xfId="0" applyFont="1" applyFill="1" applyBorder="1"/>
    <xf numFmtId="0" fontId="5" fillId="10" borderId="0" xfId="0" applyFont="1" applyFill="1" applyBorder="1"/>
    <xf numFmtId="0" fontId="5" fillId="10" borderId="43" xfId="0" applyFont="1" applyFill="1" applyBorder="1"/>
    <xf numFmtId="0" fontId="5" fillId="10" borderId="0" xfId="0" applyFont="1" applyFill="1" applyBorder="1" applyAlignment="1">
      <alignment horizontal="center" vertical="center" wrapText="1"/>
    </xf>
    <xf numFmtId="0" fontId="5" fillId="10" borderId="18" xfId="0" applyFont="1" applyFill="1" applyBorder="1"/>
    <xf numFmtId="0" fontId="5" fillId="10" borderId="18" xfId="0" applyFont="1" applyFill="1" applyBorder="1" applyProtection="1">
      <protection locked="0"/>
    </xf>
    <xf numFmtId="172" fontId="6" fillId="20" borderId="0" xfId="1" applyNumberFormat="1" applyFont="1" applyFill="1" applyBorder="1" applyAlignment="1" applyProtection="1">
      <alignment horizontal="center"/>
      <protection locked="0"/>
    </xf>
    <xf numFmtId="2" fontId="6" fillId="20" borderId="0" xfId="0" applyNumberFormat="1" applyFont="1" applyFill="1" applyBorder="1" applyAlignment="1" applyProtection="1">
      <alignment horizontal="center"/>
      <protection locked="0"/>
    </xf>
    <xf numFmtId="0" fontId="5" fillId="10" borderId="0" xfId="0" applyFont="1" applyFill="1" applyBorder="1" applyAlignment="1" applyProtection="1">
      <alignment horizontal="center"/>
      <protection locked="0"/>
    </xf>
    <xf numFmtId="0" fontId="5" fillId="10" borderId="10" xfId="0" applyFont="1" applyFill="1" applyBorder="1"/>
    <xf numFmtId="9" fontId="5" fillId="10" borderId="10" xfId="1" applyFont="1" applyFill="1" applyBorder="1" applyAlignment="1">
      <alignment horizontal="center"/>
    </xf>
    <xf numFmtId="0" fontId="5" fillId="10" borderId="0" xfId="0" applyNumberFormat="1" applyFont="1" applyFill="1" applyBorder="1"/>
    <xf numFmtId="9" fontId="6" fillId="20" borderId="0" xfId="1" applyNumberFormat="1" applyFont="1" applyFill="1" applyBorder="1" applyAlignment="1" applyProtection="1">
      <alignment horizontal="center"/>
      <protection locked="0"/>
    </xf>
    <xf numFmtId="0" fontId="5" fillId="10" borderId="0" xfId="0" applyFont="1" applyFill="1" applyBorder="1" applyAlignment="1">
      <alignment horizontal="left" indent="2"/>
    </xf>
    <xf numFmtId="9" fontId="5" fillId="10" borderId="0" xfId="0" applyNumberFormat="1" applyFont="1" applyFill="1" applyBorder="1" applyAlignment="1">
      <alignment horizontal="center"/>
    </xf>
    <xf numFmtId="0" fontId="24" fillId="10" borderId="0" xfId="0" applyFont="1" applyFill="1" applyBorder="1" applyProtection="1">
      <protection locked="0"/>
    </xf>
    <xf numFmtId="9" fontId="5" fillId="10" borderId="10" xfId="0" applyNumberFormat="1" applyFont="1" applyFill="1" applyBorder="1" applyAlignment="1">
      <alignment horizontal="center"/>
    </xf>
    <xf numFmtId="0" fontId="1" fillId="0" borderId="0" xfId="0" applyFont="1" applyFill="1"/>
    <xf numFmtId="166" fontId="6" fillId="20" borderId="0" xfId="0" applyNumberFormat="1" applyFont="1" applyFill="1" applyBorder="1" applyAlignment="1" applyProtection="1">
      <alignment horizontal="center"/>
      <protection locked="0"/>
    </xf>
    <xf numFmtId="1" fontId="6" fillId="20" borderId="18" xfId="0" applyNumberFormat="1" applyFont="1" applyFill="1" applyBorder="1" applyAlignment="1" applyProtection="1">
      <protection locked="0"/>
    </xf>
    <xf numFmtId="173" fontId="6" fillId="20" borderId="18" xfId="2" applyNumberFormat="1" applyFont="1" applyFill="1" applyBorder="1" applyAlignment="1" applyProtection="1">
      <protection locked="0"/>
    </xf>
    <xf numFmtId="1" fontId="6" fillId="20" borderId="0" xfId="0" applyNumberFormat="1" applyFont="1" applyFill="1" applyBorder="1" applyAlignment="1" applyProtection="1">
      <protection locked="0"/>
    </xf>
    <xf numFmtId="9" fontId="6" fillId="20" borderId="0" xfId="1" applyFont="1" applyFill="1" applyBorder="1" applyAlignment="1" applyProtection="1">
      <protection locked="0"/>
    </xf>
    <xf numFmtId="9" fontId="6" fillId="20" borderId="10" xfId="1" applyFont="1" applyFill="1" applyBorder="1" applyAlignment="1" applyProtection="1">
      <protection locked="0"/>
    </xf>
    <xf numFmtId="2" fontId="5" fillId="10" borderId="0" xfId="0" applyNumberFormat="1" applyFont="1" applyFill="1" applyBorder="1" applyAlignment="1"/>
    <xf numFmtId="0" fontId="5" fillId="10" borderId="20" xfId="0" applyFont="1" applyFill="1" applyBorder="1"/>
    <xf numFmtId="165" fontId="5" fillId="10" borderId="20" xfId="2" applyFont="1" applyFill="1" applyBorder="1" applyAlignment="1"/>
    <xf numFmtId="1" fontId="5" fillId="10" borderId="0" xfId="0" applyNumberFormat="1" applyFont="1" applyFill="1" applyBorder="1" applyAlignment="1"/>
    <xf numFmtId="2" fontId="6" fillId="20" borderId="0" xfId="0" applyNumberFormat="1" applyFont="1" applyFill="1" applyBorder="1" applyAlignment="1" applyProtection="1">
      <protection locked="0"/>
    </xf>
    <xf numFmtId="165" fontId="5" fillId="10" borderId="0" xfId="2" applyFont="1" applyFill="1" applyBorder="1" applyAlignment="1"/>
    <xf numFmtId="3" fontId="6" fillId="20" borderId="0" xfId="0" applyNumberFormat="1" applyFont="1" applyFill="1" applyBorder="1" applyAlignment="1" applyProtection="1">
      <protection locked="0"/>
    </xf>
    <xf numFmtId="165" fontId="5" fillId="10" borderId="20" xfId="2" applyFont="1" applyFill="1" applyBorder="1"/>
    <xf numFmtId="165" fontId="5" fillId="10" borderId="0" xfId="2" applyFont="1" applyFill="1" applyBorder="1"/>
    <xf numFmtId="2" fontId="6" fillId="20" borderId="10" xfId="0" applyNumberFormat="1" applyFont="1" applyFill="1" applyBorder="1" applyAlignment="1" applyProtection="1">
      <protection locked="0"/>
    </xf>
    <xf numFmtId="0" fontId="5" fillId="0" borderId="0" xfId="0" applyFont="1" applyFill="1" applyAlignment="1">
      <alignment horizontal="center"/>
    </xf>
    <xf numFmtId="3" fontId="5" fillId="0" borderId="18" xfId="0" applyNumberFormat="1" applyFont="1" applyFill="1" applyBorder="1" applyAlignment="1">
      <alignment horizontal="center"/>
    </xf>
    <xf numFmtId="2" fontId="5" fillId="0" borderId="18" xfId="0" applyNumberFormat="1" applyFont="1" applyFill="1" applyBorder="1" applyAlignment="1">
      <alignment horizontal="center"/>
    </xf>
    <xf numFmtId="3" fontId="5" fillId="0" borderId="0" xfId="0" applyNumberFormat="1" applyFont="1" applyFill="1" applyBorder="1" applyAlignment="1">
      <alignment horizontal="center"/>
    </xf>
    <xf numFmtId="2" fontId="5" fillId="0" borderId="0" xfId="0" applyNumberFormat="1" applyFont="1" applyFill="1" applyBorder="1" applyAlignment="1">
      <alignment horizontal="center"/>
    </xf>
    <xf numFmtId="3" fontId="5" fillId="0" borderId="10" xfId="0" applyNumberFormat="1" applyFont="1" applyFill="1" applyBorder="1" applyAlignment="1">
      <alignment horizontal="center"/>
    </xf>
    <xf numFmtId="2" fontId="5" fillId="0" borderId="10" xfId="0" applyNumberFormat="1" applyFont="1" applyFill="1" applyBorder="1" applyAlignment="1">
      <alignment horizontal="center"/>
    </xf>
    <xf numFmtId="9" fontId="5" fillId="0" borderId="18" xfId="1" applyFont="1" applyFill="1" applyBorder="1" applyAlignment="1">
      <alignment horizontal="center"/>
    </xf>
    <xf numFmtId="9" fontId="5" fillId="0" borderId="0" xfId="1" applyFont="1" applyFill="1" applyBorder="1" applyAlignment="1">
      <alignment horizontal="center"/>
    </xf>
    <xf numFmtId="9" fontId="5" fillId="0" borderId="10" xfId="1" applyFont="1" applyFill="1" applyBorder="1" applyAlignment="1">
      <alignment horizontal="center"/>
    </xf>
    <xf numFmtId="0" fontId="5" fillId="0" borderId="18" xfId="0" applyFont="1" applyFill="1" applyBorder="1" applyAlignment="1">
      <alignment horizontal="center"/>
    </xf>
    <xf numFmtId="0" fontId="5" fillId="0" borderId="0" xfId="0" applyFont="1" applyFill="1" applyBorder="1" applyAlignment="1">
      <alignment horizontal="center"/>
    </xf>
    <xf numFmtId="0" fontId="5" fillId="0" borderId="10" xfId="0" applyFont="1" applyFill="1" applyBorder="1" applyAlignment="1">
      <alignment horizontal="center"/>
    </xf>
    <xf numFmtId="9" fontId="5" fillId="0" borderId="0" xfId="1" applyFont="1" applyFill="1" applyAlignment="1">
      <alignment horizontal="center"/>
    </xf>
    <xf numFmtId="0" fontId="5" fillId="0" borderId="10" xfId="0" applyFont="1" applyFill="1" applyBorder="1" applyAlignment="1">
      <alignment vertical="center" wrapText="1"/>
    </xf>
    <xf numFmtId="0" fontId="5" fillId="0" borderId="10" xfId="0" applyFont="1" applyFill="1" applyBorder="1" applyAlignment="1">
      <alignment horizontal="center" vertical="center" wrapText="1"/>
    </xf>
    <xf numFmtId="2" fontId="5" fillId="0" borderId="0" xfId="0" applyNumberFormat="1" applyFont="1" applyFill="1" applyAlignment="1" applyProtection="1">
      <alignment horizontal="center"/>
    </xf>
    <xf numFmtId="2" fontId="5" fillId="0" borderId="10" xfId="0" applyNumberFormat="1" applyFont="1" applyFill="1" applyBorder="1" applyAlignment="1" applyProtection="1">
      <alignment horizontal="center"/>
    </xf>
    <xf numFmtId="0" fontId="25" fillId="0" borderId="0" xfId="0" applyFont="1" applyFill="1"/>
    <xf numFmtId="2" fontId="5" fillId="0" borderId="0" xfId="0" applyNumberFormat="1" applyFont="1" applyFill="1" applyAlignment="1">
      <alignment horizontal="center"/>
    </xf>
    <xf numFmtId="0" fontId="1" fillId="0" borderId="17" xfId="0" applyFont="1" applyFill="1" applyBorder="1"/>
    <xf numFmtId="0" fontId="1" fillId="0" borderId="15" xfId="0" applyFont="1" applyFill="1" applyBorder="1" applyAlignment="1">
      <alignment horizontal="center"/>
    </xf>
    <xf numFmtId="0" fontId="6" fillId="20" borderId="12" xfId="0" applyFont="1" applyFill="1" applyBorder="1" applyAlignment="1" applyProtection="1">
      <alignment horizontal="center"/>
      <protection locked="0"/>
    </xf>
    <xf numFmtId="0" fontId="6" fillId="20" borderId="18" xfId="0" applyFont="1" applyFill="1" applyBorder="1" applyAlignment="1" applyProtection="1">
      <alignment horizontal="center"/>
      <protection locked="0"/>
    </xf>
    <xf numFmtId="0" fontId="6" fillId="20" borderId="14" xfId="0" applyFont="1" applyFill="1" applyBorder="1" applyAlignment="1" applyProtection="1">
      <alignment horizontal="center"/>
      <protection locked="0"/>
    </xf>
    <xf numFmtId="0" fontId="6" fillId="20" borderId="0" xfId="0" applyFont="1" applyFill="1" applyBorder="1" applyAlignment="1" applyProtection="1">
      <alignment horizontal="center"/>
      <protection locked="0"/>
    </xf>
    <xf numFmtId="0" fontId="5" fillId="0" borderId="44" xfId="0" applyFont="1" applyFill="1" applyBorder="1" applyAlignment="1">
      <alignment horizontal="center" vertical="center" wrapText="1"/>
    </xf>
    <xf numFmtId="9" fontId="6" fillId="20" borderId="16" xfId="0" applyNumberFormat="1" applyFont="1" applyFill="1" applyBorder="1" applyAlignment="1" applyProtection="1">
      <alignment horizontal="center"/>
      <protection locked="0"/>
    </xf>
    <xf numFmtId="9" fontId="6" fillId="20" borderId="10" xfId="0" applyNumberFormat="1" applyFont="1" applyFill="1" applyBorder="1" applyAlignment="1" applyProtection="1">
      <alignment horizontal="center"/>
      <protection locked="0"/>
    </xf>
    <xf numFmtId="0" fontId="5" fillId="0" borderId="10" xfId="0" applyFont="1" applyFill="1" applyBorder="1" applyAlignment="1"/>
    <xf numFmtId="0" fontId="6" fillId="20" borderId="34" xfId="0" applyFont="1" applyFill="1" applyBorder="1" applyAlignment="1" applyProtection="1">
      <alignment horizontal="center"/>
      <protection locked="0"/>
    </xf>
    <xf numFmtId="0" fontId="26" fillId="20" borderId="34" xfId="0" applyFont="1" applyFill="1" applyBorder="1" applyAlignment="1" applyProtection="1">
      <alignment horizontal="center"/>
      <protection locked="0"/>
    </xf>
    <xf numFmtId="170" fontId="5" fillId="0" borderId="0" xfId="0" applyNumberFormat="1" applyFont="1" applyFill="1" applyBorder="1" applyAlignment="1">
      <alignment horizontal="center"/>
    </xf>
    <xf numFmtId="1" fontId="5" fillId="0" borderId="0" xfId="0" applyNumberFormat="1" applyFont="1" applyFill="1" applyBorder="1" applyAlignment="1">
      <alignment horizontal="center"/>
    </xf>
    <xf numFmtId="0" fontId="6" fillId="20" borderId="45" xfId="0" applyFont="1" applyFill="1" applyBorder="1" applyAlignment="1" applyProtection="1">
      <alignment horizontal="center"/>
      <protection locked="0"/>
    </xf>
    <xf numFmtId="0" fontId="26" fillId="20" borderId="45" xfId="0" applyFont="1" applyFill="1" applyBorder="1" applyAlignment="1" applyProtection="1">
      <alignment horizontal="center"/>
      <protection locked="0"/>
    </xf>
    <xf numFmtId="0" fontId="1" fillId="0" borderId="18" xfId="0" applyFont="1" applyFill="1" applyBorder="1"/>
    <xf numFmtId="0" fontId="1" fillId="0" borderId="0" xfId="0" applyFont="1" applyFill="1" applyBorder="1"/>
    <xf numFmtId="9" fontId="6" fillId="20" borderId="0" xfId="0" applyNumberFormat="1" applyFont="1" applyFill="1" applyBorder="1" applyAlignment="1" applyProtection="1">
      <alignment horizontal="center"/>
      <protection locked="0"/>
    </xf>
    <xf numFmtId="170" fontId="6" fillId="20" borderId="0" xfId="0" applyNumberFormat="1" applyFont="1" applyFill="1" applyBorder="1" applyAlignment="1" applyProtection="1">
      <alignment horizontal="center"/>
      <protection locked="0"/>
    </xf>
    <xf numFmtId="0" fontId="1" fillId="0" borderId="10" xfId="0" applyFont="1" applyFill="1" applyBorder="1"/>
    <xf numFmtId="0" fontId="6" fillId="20" borderId="10" xfId="0" applyFont="1" applyFill="1" applyBorder="1" applyAlignment="1" applyProtection="1">
      <alignment horizontal="center"/>
      <protection locked="0"/>
    </xf>
    <xf numFmtId="0" fontId="5" fillId="0" borderId="20" xfId="0" applyFont="1" applyFill="1" applyBorder="1"/>
    <xf numFmtId="0" fontId="5" fillId="0" borderId="20" xfId="0" applyFont="1" applyFill="1" applyBorder="1" applyAlignment="1">
      <alignment horizontal="center"/>
    </xf>
    <xf numFmtId="0" fontId="5" fillId="0" borderId="0" xfId="0" applyFont="1" applyFill="1" applyBorder="1" applyProtection="1"/>
    <xf numFmtId="0" fontId="5" fillId="0" borderId="0" xfId="0" applyFont="1" applyFill="1" applyBorder="1" applyAlignment="1" applyProtection="1">
      <alignment horizontal="right"/>
    </xf>
    <xf numFmtId="0" fontId="5" fillId="0" borderId="0" xfId="0" applyFont="1" applyFill="1" applyProtection="1"/>
    <xf numFmtId="169" fontId="5" fillId="0" borderId="0" xfId="0" applyNumberFormat="1" applyFont="1" applyFill="1" applyBorder="1" applyProtection="1"/>
    <xf numFmtId="2" fontId="5" fillId="0" borderId="0" xfId="0" applyNumberFormat="1" applyFont="1" applyFill="1" applyBorder="1" applyProtection="1"/>
    <xf numFmtId="173" fontId="5" fillId="0" borderId="0" xfId="2" applyNumberFormat="1" applyFont="1" applyFill="1" applyBorder="1" applyProtection="1"/>
    <xf numFmtId="44" fontId="5" fillId="0" borderId="0" xfId="0" applyNumberFormat="1" applyFont="1" applyFill="1"/>
    <xf numFmtId="0" fontId="27" fillId="0" borderId="0" xfId="0" applyFont="1"/>
    <xf numFmtId="0" fontId="28" fillId="0" borderId="0" xfId="0" applyFont="1"/>
    <xf numFmtId="174" fontId="27" fillId="0" borderId="0" xfId="0" applyNumberFormat="1" applyFont="1"/>
    <xf numFmtId="0" fontId="22" fillId="0" borderId="0" xfId="3" applyAlignment="1" applyProtection="1"/>
    <xf numFmtId="0" fontId="29" fillId="21" borderId="0" xfId="0" applyFont="1" applyFill="1"/>
    <xf numFmtId="0" fontId="28" fillId="21" borderId="0" xfId="0" applyFont="1" applyFill="1"/>
    <xf numFmtId="0" fontId="27" fillId="21" borderId="0" xfId="0" applyFont="1" applyFill="1"/>
    <xf numFmtId="0" fontId="29" fillId="22" borderId="0" xfId="0" applyFont="1" applyFill="1"/>
    <xf numFmtId="0" fontId="28" fillId="22" borderId="0" xfId="0" applyFont="1" applyFill="1"/>
    <xf numFmtId="0" fontId="27" fillId="22" borderId="0" xfId="0" applyFont="1" applyFill="1"/>
    <xf numFmtId="0" fontId="27" fillId="0" borderId="0" xfId="0" applyFont="1" applyAlignment="1">
      <alignment horizontal="right"/>
    </xf>
    <xf numFmtId="9" fontId="27" fillId="0" borderId="0" xfId="1" applyFont="1"/>
    <xf numFmtId="0" fontId="30" fillId="0" borderId="7" xfId="0" applyFont="1" applyFill="1" applyBorder="1" applyAlignment="1"/>
    <xf numFmtId="0" fontId="30" fillId="0" borderId="7" xfId="0" applyFont="1" applyBorder="1"/>
    <xf numFmtId="0" fontId="27" fillId="0" borderId="7" xfId="0" applyFont="1" applyBorder="1"/>
    <xf numFmtId="0" fontId="27" fillId="0" borderId="0" xfId="0" applyFont="1" applyAlignment="1">
      <alignment horizontal="center" vertical="center" wrapText="1"/>
    </xf>
    <xf numFmtId="4" fontId="5" fillId="0" borderId="0" xfId="0" applyNumberFormat="1" applyFont="1" applyFill="1"/>
    <xf numFmtId="2" fontId="27" fillId="0" borderId="0" xfId="0" applyNumberFormat="1" applyFont="1"/>
    <xf numFmtId="175" fontId="27" fillId="0" borderId="0" xfId="0" applyNumberFormat="1" applyFont="1"/>
    <xf numFmtId="4" fontId="27" fillId="0" borderId="0" xfId="0" applyNumberFormat="1" applyFont="1"/>
    <xf numFmtId="3" fontId="27" fillId="0" borderId="0" xfId="0" applyNumberFormat="1" applyFont="1"/>
    <xf numFmtId="2" fontId="27" fillId="0" borderId="0" xfId="0" applyNumberFormat="1" applyFont="1" applyFill="1"/>
    <xf numFmtId="176" fontId="27" fillId="0" borderId="0" xfId="0" applyNumberFormat="1" applyFont="1"/>
    <xf numFmtId="176" fontId="27" fillId="2" borderId="0" xfId="0" applyNumberFormat="1" applyFont="1" applyFill="1"/>
    <xf numFmtId="0" fontId="27" fillId="0" borderId="0" xfId="0" applyFont="1" applyFill="1"/>
    <xf numFmtId="0" fontId="30" fillId="0" borderId="0" xfId="0" applyFont="1" applyFill="1"/>
    <xf numFmtId="0" fontId="27" fillId="0" borderId="10" xfId="0" applyFont="1" applyFill="1" applyBorder="1"/>
    <xf numFmtId="0" fontId="27" fillId="0" borderId="10" xfId="0" applyFont="1" applyFill="1" applyBorder="1" applyAlignment="1">
      <alignment horizontal="center"/>
    </xf>
    <xf numFmtId="4" fontId="27" fillId="0" borderId="0" xfId="0" applyNumberFormat="1" applyFont="1" applyFill="1" applyAlignment="1">
      <alignment horizontal="center"/>
    </xf>
    <xf numFmtId="0" fontId="27" fillId="0" borderId="20" xfId="0" applyFont="1" applyFill="1" applyBorder="1"/>
    <xf numFmtId="4" fontId="27" fillId="0" borderId="20" xfId="0" applyNumberFormat="1" applyFont="1" applyFill="1" applyBorder="1" applyAlignment="1">
      <alignment horizontal="center"/>
    </xf>
    <xf numFmtId="0" fontId="30" fillId="10" borderId="0" xfId="0" applyFont="1" applyFill="1" applyBorder="1" applyAlignment="1"/>
    <xf numFmtId="0" fontId="27" fillId="10" borderId="0" xfId="0" applyFont="1" applyFill="1" applyBorder="1" applyAlignment="1"/>
    <xf numFmtId="0" fontId="27" fillId="10" borderId="10" xfId="0" applyFont="1" applyFill="1" applyBorder="1" applyAlignment="1">
      <alignment horizontal="center" wrapText="1"/>
    </xf>
    <xf numFmtId="0" fontId="27" fillId="10" borderId="10" xfId="0" applyFont="1" applyFill="1" applyBorder="1" applyAlignment="1">
      <alignment horizontal="center"/>
    </xf>
    <xf numFmtId="0" fontId="27" fillId="10" borderId="0" xfId="0" applyFont="1" applyFill="1" applyBorder="1" applyAlignment="1">
      <alignment horizontal="center"/>
    </xf>
    <xf numFmtId="4" fontId="6" fillId="20" borderId="0" xfId="0" applyNumberFormat="1" applyFont="1" applyFill="1" applyBorder="1" applyAlignment="1" applyProtection="1">
      <alignment horizontal="center"/>
      <protection locked="0"/>
    </xf>
    <xf numFmtId="0" fontId="27" fillId="10" borderId="20" xfId="0" applyFont="1" applyFill="1" applyBorder="1" applyAlignment="1"/>
    <xf numFmtId="0" fontId="27" fillId="10" borderId="18" xfId="0" applyFont="1" applyFill="1" applyBorder="1" applyAlignment="1"/>
    <xf numFmtId="0" fontId="27" fillId="10" borderId="10" xfId="0" applyFont="1" applyFill="1" applyBorder="1" applyAlignment="1"/>
    <xf numFmtId="0" fontId="28" fillId="10" borderId="0" xfId="0" applyFont="1" applyFill="1" applyBorder="1"/>
    <xf numFmtId="0" fontId="27" fillId="10" borderId="0" xfId="0" applyFont="1" applyFill="1" applyBorder="1" applyAlignment="1" applyProtection="1">
      <protection locked="0"/>
    </xf>
    <xf numFmtId="0" fontId="27" fillId="10" borderId="18" xfId="0" applyFont="1" applyFill="1" applyBorder="1" applyAlignment="1">
      <alignment horizontal="right"/>
    </xf>
    <xf numFmtId="4" fontId="27" fillId="10" borderId="18" xfId="0" applyNumberFormat="1" applyFont="1" applyFill="1" applyBorder="1" applyAlignment="1">
      <alignment horizontal="center"/>
    </xf>
    <xf numFmtId="0" fontId="27" fillId="10" borderId="10" xfId="0" applyFont="1" applyFill="1" applyBorder="1" applyAlignment="1">
      <alignment horizontal="right"/>
    </xf>
    <xf numFmtId="4" fontId="27" fillId="10" borderId="10" xfId="0" applyNumberFormat="1" applyFont="1" applyFill="1" applyBorder="1" applyAlignment="1">
      <alignment horizontal="center"/>
    </xf>
    <xf numFmtId="0" fontId="27" fillId="19" borderId="0" xfId="0" applyFont="1" applyFill="1" applyAlignment="1"/>
    <xf numFmtId="0" fontId="27" fillId="10" borderId="36" xfId="0" applyFont="1" applyFill="1" applyBorder="1" applyAlignment="1"/>
    <xf numFmtId="0" fontId="27" fillId="10" borderId="38" xfId="0" applyFont="1" applyFill="1" applyBorder="1" applyAlignment="1"/>
    <xf numFmtId="0" fontId="27" fillId="10" borderId="42" xfId="0" applyFont="1" applyFill="1" applyBorder="1"/>
    <xf numFmtId="0" fontId="27" fillId="10" borderId="43" xfId="0" applyFont="1" applyFill="1" applyBorder="1" applyAlignment="1"/>
    <xf numFmtId="0" fontId="27" fillId="19" borderId="0" xfId="0" applyFont="1" applyFill="1" applyBorder="1" applyAlignment="1"/>
    <xf numFmtId="0" fontId="27" fillId="10" borderId="42" xfId="0" applyFont="1" applyFill="1" applyBorder="1" applyAlignment="1"/>
    <xf numFmtId="0" fontId="27" fillId="10" borderId="0" xfId="0" applyFont="1" applyFill="1" applyBorder="1"/>
    <xf numFmtId="0" fontId="27" fillId="10" borderId="43" xfId="0" applyFont="1" applyFill="1" applyBorder="1"/>
    <xf numFmtId="0" fontId="27" fillId="19" borderId="0" xfId="0" applyFont="1" applyFill="1"/>
    <xf numFmtId="0" fontId="27" fillId="19" borderId="0" xfId="0" applyFont="1" applyFill="1" applyBorder="1"/>
    <xf numFmtId="0" fontId="27" fillId="10" borderId="43" xfId="0" applyFont="1" applyFill="1" applyBorder="1" applyAlignment="1">
      <alignment horizontal="center"/>
    </xf>
    <xf numFmtId="0" fontId="27" fillId="10" borderId="18" xfId="0" applyFont="1" applyFill="1" applyBorder="1"/>
    <xf numFmtId="4" fontId="27" fillId="10" borderId="46" xfId="0" applyNumberFormat="1" applyFont="1" applyFill="1" applyBorder="1" applyAlignment="1">
      <alignment horizontal="center"/>
    </xf>
    <xf numFmtId="0" fontId="27" fillId="10" borderId="10" xfId="0" applyFont="1" applyFill="1" applyBorder="1"/>
    <xf numFmtId="4" fontId="27" fillId="23" borderId="10" xfId="0" applyNumberFormat="1" applyFont="1" applyFill="1" applyBorder="1" applyAlignment="1">
      <alignment horizontal="center"/>
    </xf>
    <xf numFmtId="4" fontId="27" fillId="10" borderId="47" xfId="0" applyNumberFormat="1" applyFont="1" applyFill="1" applyBorder="1" applyAlignment="1">
      <alignment horizontal="center"/>
    </xf>
    <xf numFmtId="0" fontId="27" fillId="10" borderId="20" xfId="0" applyFont="1" applyFill="1" applyBorder="1"/>
    <xf numFmtId="4" fontId="27" fillId="10" borderId="20" xfId="0" applyNumberFormat="1" applyFont="1" applyFill="1" applyBorder="1" applyAlignment="1">
      <alignment horizontal="center"/>
    </xf>
    <xf numFmtId="4" fontId="27" fillId="10" borderId="48" xfId="0" applyNumberFormat="1" applyFont="1" applyFill="1" applyBorder="1" applyAlignment="1">
      <alignment horizontal="center"/>
    </xf>
    <xf numFmtId="4" fontId="27" fillId="10" borderId="0" xfId="0" applyNumberFormat="1" applyFont="1" applyFill="1" applyBorder="1" applyAlignment="1">
      <alignment horizontal="center"/>
    </xf>
    <xf numFmtId="4" fontId="27" fillId="10" borderId="43" xfId="0" applyNumberFormat="1" applyFont="1" applyFill="1" applyBorder="1" applyAlignment="1">
      <alignment horizontal="center"/>
    </xf>
    <xf numFmtId="0" fontId="27" fillId="10" borderId="41" xfId="0" applyFont="1" applyFill="1" applyBorder="1" applyAlignment="1"/>
    <xf numFmtId="0" fontId="30" fillId="0" borderId="0" xfId="0" applyFont="1" applyAlignment="1"/>
    <xf numFmtId="0" fontId="27" fillId="0" borderId="0" xfId="0" applyFont="1" applyAlignment="1"/>
    <xf numFmtId="0" fontId="27" fillId="0" borderId="18" xfId="0" applyFont="1" applyBorder="1" applyAlignment="1"/>
    <xf numFmtId="9" fontId="27" fillId="0" borderId="18" xfId="1" applyFont="1" applyBorder="1" applyAlignment="1"/>
    <xf numFmtId="0" fontId="27" fillId="0" borderId="0" xfId="0" applyFont="1" applyBorder="1" applyAlignment="1"/>
    <xf numFmtId="9" fontId="27" fillId="0" borderId="0" xfId="1" applyFont="1" applyBorder="1" applyAlignment="1"/>
    <xf numFmtId="0" fontId="27" fillId="0" borderId="10" xfId="0" applyFont="1" applyBorder="1" applyAlignment="1"/>
    <xf numFmtId="9" fontId="27" fillId="0" borderId="10" xfId="1" applyFont="1" applyBorder="1" applyAlignment="1"/>
    <xf numFmtId="0" fontId="27" fillId="0" borderId="10" xfId="0" applyFont="1" applyBorder="1" applyAlignment="1">
      <alignment horizontal="center" wrapText="1"/>
    </xf>
    <xf numFmtId="172" fontId="6" fillId="20" borderId="0" xfId="1" applyNumberFormat="1" applyFont="1" applyFill="1" applyBorder="1" applyAlignment="1">
      <alignment horizontal="center"/>
    </xf>
    <xf numFmtId="0" fontId="27" fillId="0" borderId="0" xfId="0" applyFont="1" applyFill="1" applyAlignment="1"/>
    <xf numFmtId="172" fontId="5" fillId="0" borderId="0" xfId="1" applyNumberFormat="1" applyFont="1" applyFill="1" applyBorder="1" applyAlignment="1">
      <alignment horizontal="center"/>
    </xf>
    <xf numFmtId="0" fontId="27" fillId="0" borderId="20" xfId="0" applyFont="1" applyFill="1" applyBorder="1" applyAlignment="1"/>
    <xf numFmtId="172" fontId="27" fillId="0" borderId="20" xfId="0" applyNumberFormat="1" applyFont="1" applyFill="1" applyBorder="1" applyAlignment="1">
      <alignment horizontal="center"/>
    </xf>
    <xf numFmtId="172" fontId="27" fillId="0" borderId="20" xfId="1" applyNumberFormat="1" applyFont="1" applyBorder="1" applyAlignment="1">
      <alignment horizontal="center"/>
    </xf>
    <xf numFmtId="2" fontId="27" fillId="20" borderId="0" xfId="0" applyNumberFormat="1" applyFont="1" applyFill="1" applyAlignment="1"/>
    <xf numFmtId="0" fontId="30" fillId="0" borderId="0" xfId="0" applyFont="1" applyFill="1" applyAlignment="1"/>
    <xf numFmtId="0" fontId="28" fillId="0" borderId="0" xfId="0" applyFont="1" applyFill="1"/>
    <xf numFmtId="0" fontId="27" fillId="0" borderId="0" xfId="0" applyFont="1" applyFill="1" applyBorder="1" applyAlignment="1"/>
    <xf numFmtId="176" fontId="5" fillId="0" borderId="0" xfId="0" applyNumberFormat="1" applyFont="1" applyFill="1" applyBorder="1" applyAlignment="1">
      <alignment horizontal="center"/>
    </xf>
    <xf numFmtId="177" fontId="27" fillId="0" borderId="0" xfId="0" applyNumberFormat="1" applyFont="1" applyFill="1" applyBorder="1" applyAlignment="1">
      <alignment horizontal="center"/>
    </xf>
    <xf numFmtId="3" fontId="27" fillId="0" borderId="0" xfId="0" applyNumberFormat="1" applyFont="1" applyFill="1" applyBorder="1" applyAlignment="1">
      <alignment horizontal="center"/>
    </xf>
    <xf numFmtId="177" fontId="27" fillId="0" borderId="20" xfId="0" applyNumberFormat="1" applyFont="1" applyFill="1" applyBorder="1" applyAlignment="1">
      <alignment horizontal="center"/>
    </xf>
    <xf numFmtId="3" fontId="27" fillId="0" borderId="20" xfId="0" applyNumberFormat="1" applyFont="1" applyFill="1" applyBorder="1" applyAlignment="1">
      <alignment horizontal="center"/>
    </xf>
    <xf numFmtId="2" fontId="27" fillId="0" borderId="0" xfId="0" applyNumberFormat="1" applyFont="1" applyAlignment="1"/>
    <xf numFmtId="3" fontId="27" fillId="0" borderId="0" xfId="0" applyNumberFormat="1" applyFont="1" applyAlignment="1"/>
    <xf numFmtId="10" fontId="0" fillId="11" borderId="15" xfId="0" applyNumberFormat="1" applyFill="1" applyBorder="1" applyAlignment="1">
      <alignment horizontal="right"/>
    </xf>
    <xf numFmtId="0" fontId="0" fillId="11" borderId="13" xfId="0" applyFill="1" applyBorder="1" applyAlignment="1">
      <alignment horizontal="right"/>
    </xf>
    <xf numFmtId="2" fontId="0" fillId="12" borderId="0" xfId="0" applyNumberFormat="1" applyFill="1" applyBorder="1"/>
    <xf numFmtId="167" fontId="0" fillId="8" borderId="5" xfId="0" applyNumberFormat="1" applyFill="1" applyBorder="1" applyAlignment="1">
      <alignment horizontal="right"/>
    </xf>
    <xf numFmtId="167" fontId="0" fillId="0" borderId="0" xfId="0" applyNumberFormat="1" applyBorder="1" applyAlignment="1" applyProtection="1">
      <alignment horizontal="right"/>
      <protection locked="0"/>
    </xf>
    <xf numFmtId="166" fontId="0" fillId="8" borderId="0" xfId="0" applyNumberFormat="1" applyFill="1" applyBorder="1" applyAlignment="1">
      <alignment horizontal="right"/>
    </xf>
    <xf numFmtId="4" fontId="0" fillId="0" borderId="0" xfId="0" applyNumberFormat="1" applyBorder="1" applyAlignment="1" applyProtection="1">
      <alignment horizontal="right"/>
      <protection locked="0"/>
    </xf>
    <xf numFmtId="167" fontId="0" fillId="0" borderId="7" xfId="0" applyNumberFormat="1" applyBorder="1" applyAlignment="1" applyProtection="1">
      <alignment horizontal="right"/>
      <protection locked="0"/>
    </xf>
    <xf numFmtId="167" fontId="0" fillId="8" borderId="8" xfId="0" applyNumberFormat="1" applyFill="1" applyBorder="1" applyAlignment="1">
      <alignment horizontal="right"/>
    </xf>
    <xf numFmtId="166" fontId="0" fillId="8" borderId="7" xfId="0" applyNumberFormat="1" applyFill="1" applyBorder="1" applyAlignment="1">
      <alignment horizontal="right"/>
    </xf>
    <xf numFmtId="4" fontId="0" fillId="0" borderId="7" xfId="0" applyNumberFormat="1" applyBorder="1" applyAlignment="1" applyProtection="1">
      <alignment horizontal="right"/>
      <protection locked="0"/>
    </xf>
    <xf numFmtId="167" fontId="0" fillId="8" borderId="49" xfId="0" applyNumberFormat="1" applyFill="1" applyBorder="1" applyAlignment="1">
      <alignment horizontal="right"/>
    </xf>
    <xf numFmtId="167" fontId="0" fillId="8" borderId="0" xfId="0" applyNumberFormat="1" applyFill="1" applyBorder="1" applyAlignment="1">
      <alignment horizontal="right"/>
    </xf>
    <xf numFmtId="167" fontId="0" fillId="8" borderId="7" xfId="0" applyNumberFormat="1" applyFill="1" applyBorder="1" applyAlignment="1">
      <alignment horizontal="right"/>
    </xf>
    <xf numFmtId="167" fontId="0" fillId="7" borderId="50" xfId="0" applyNumberFormat="1" applyFill="1" applyBorder="1" applyAlignment="1">
      <alignment horizontal="center" wrapText="1"/>
    </xf>
    <xf numFmtId="167" fontId="0" fillId="7" borderId="51" xfId="0" applyNumberFormat="1" applyFill="1" applyBorder="1" applyAlignment="1">
      <alignment horizontal="center" wrapText="1"/>
    </xf>
    <xf numFmtId="167" fontId="0" fillId="8" borderId="51" xfId="0" applyNumberFormat="1" applyFill="1" applyBorder="1" applyAlignment="1">
      <alignment horizontal="right"/>
    </xf>
    <xf numFmtId="0" fontId="0" fillId="7" borderId="4" xfId="0" applyFill="1" applyBorder="1" applyAlignment="1" applyProtection="1">
      <alignment horizontal="center" wrapText="1"/>
      <protection locked="0"/>
    </xf>
    <xf numFmtId="0" fontId="0" fillId="7" borderId="6" xfId="0" applyFill="1" applyBorder="1" applyAlignment="1" applyProtection="1">
      <alignment horizontal="center" wrapText="1"/>
      <protection locked="0"/>
    </xf>
    <xf numFmtId="0" fontId="0" fillId="7" borderId="7" xfId="0" applyFill="1" applyBorder="1" applyAlignment="1">
      <alignment horizontal="right"/>
    </xf>
    <xf numFmtId="0" fontId="0" fillId="12" borderId="16" xfId="0" applyFill="1" applyBorder="1"/>
    <xf numFmtId="0" fontId="0" fillId="12" borderId="10" xfId="0" applyFill="1" applyBorder="1"/>
    <xf numFmtId="171" fontId="0" fillId="12" borderId="10" xfId="0" applyNumberFormat="1" applyFill="1" applyBorder="1"/>
    <xf numFmtId="171" fontId="0" fillId="12" borderId="17" xfId="0" applyNumberFormat="1" applyFill="1" applyBorder="1"/>
    <xf numFmtId="0" fontId="0" fillId="0" borderId="12" xfId="0" applyBorder="1"/>
    <xf numFmtId="0" fontId="0" fillId="0" borderId="13" xfId="0" applyBorder="1"/>
    <xf numFmtId="0" fontId="0" fillId="0" borderId="14" xfId="0" applyBorder="1"/>
    <xf numFmtId="0" fontId="0" fillId="0" borderId="16" xfId="0" applyBorder="1"/>
    <xf numFmtId="166" fontId="0" fillId="0" borderId="10" xfId="0" applyNumberFormat="1" applyBorder="1"/>
    <xf numFmtId="166" fontId="0" fillId="0" borderId="17" xfId="0" applyNumberFormat="1" applyBorder="1"/>
    <xf numFmtId="166" fontId="0" fillId="0" borderId="0" xfId="0" applyNumberFormat="1" applyBorder="1"/>
    <xf numFmtId="166" fontId="0" fillId="0" borderId="15" xfId="0" applyNumberFormat="1" applyBorder="1"/>
    <xf numFmtId="0" fontId="15" fillId="0" borderId="0" xfId="0" applyFont="1" applyAlignment="1"/>
    <xf numFmtId="0" fontId="0" fillId="24" borderId="0" xfId="0" applyFill="1"/>
    <xf numFmtId="0" fontId="27" fillId="7" borderId="10" xfId="0" applyFont="1" applyFill="1" applyBorder="1" applyAlignment="1">
      <alignment horizontal="center" wrapText="1"/>
    </xf>
    <xf numFmtId="0" fontId="27" fillId="7" borderId="20" xfId="0" applyFont="1" applyFill="1" applyBorder="1" applyAlignment="1"/>
    <xf numFmtId="0" fontId="27" fillId="7" borderId="20" xfId="0" applyFont="1" applyFill="1" applyBorder="1" applyAlignment="1">
      <alignment horizontal="right"/>
    </xf>
    <xf numFmtId="0" fontId="30" fillId="7" borderId="12" xfId="0" applyFont="1" applyFill="1" applyBorder="1" applyAlignment="1"/>
    <xf numFmtId="0" fontId="27" fillId="7" borderId="18" xfId="0" applyFont="1" applyFill="1" applyBorder="1" applyAlignment="1"/>
    <xf numFmtId="0" fontId="27" fillId="7" borderId="13" xfId="0" applyFont="1" applyFill="1" applyBorder="1" applyAlignment="1"/>
    <xf numFmtId="0" fontId="27" fillId="7" borderId="16" xfId="0" applyFont="1" applyFill="1" applyBorder="1" applyAlignment="1">
      <alignment horizontal="center" wrapText="1"/>
    </xf>
    <xf numFmtId="0" fontId="27" fillId="7" borderId="17" xfId="0" applyFont="1" applyFill="1" applyBorder="1" applyAlignment="1">
      <alignment horizontal="center" wrapText="1"/>
    </xf>
    <xf numFmtId="0" fontId="27" fillId="7" borderId="14" xfId="0" applyFont="1" applyFill="1" applyBorder="1" applyAlignment="1"/>
    <xf numFmtId="0" fontId="27" fillId="7" borderId="19" xfId="0" applyFont="1" applyFill="1" applyBorder="1" applyAlignment="1"/>
    <xf numFmtId="172" fontId="27" fillId="7" borderId="28" xfId="1" applyNumberFormat="1" applyFont="1" applyFill="1" applyBorder="1" applyAlignment="1">
      <alignment horizontal="center"/>
    </xf>
    <xf numFmtId="172" fontId="5" fillId="15" borderId="0" xfId="1" applyNumberFormat="1" applyFont="1" applyFill="1" applyBorder="1" applyAlignment="1" applyProtection="1">
      <alignment horizontal="center"/>
      <protection locked="0"/>
    </xf>
    <xf numFmtId="172" fontId="5" fillId="15" borderId="15" xfId="1" applyNumberFormat="1" applyFont="1" applyFill="1" applyBorder="1" applyAlignment="1" applyProtection="1">
      <alignment horizontal="center"/>
      <protection locked="0"/>
    </xf>
    <xf numFmtId="0" fontId="2" fillId="0" borderId="19" xfId="0" applyFont="1" applyBorder="1"/>
    <xf numFmtId="9" fontId="2" fillId="0" borderId="19" xfId="0" applyNumberFormat="1" applyFont="1" applyBorder="1" applyAlignment="1">
      <alignment horizontal="center"/>
    </xf>
    <xf numFmtId="9" fontId="0" fillId="0" borderId="15" xfId="0" applyNumberFormat="1" applyBorder="1"/>
    <xf numFmtId="9" fontId="0" fillId="0" borderId="17" xfId="0" applyNumberFormat="1" applyBorder="1"/>
    <xf numFmtId="0" fontId="2" fillId="0" borderId="20" xfId="0" applyFont="1" applyBorder="1" applyAlignment="1">
      <alignment horizontal="center"/>
    </xf>
    <xf numFmtId="9" fontId="2" fillId="0" borderId="20" xfId="0" applyNumberFormat="1" applyFont="1" applyBorder="1" applyAlignment="1">
      <alignment horizontal="center"/>
    </xf>
    <xf numFmtId="0" fontId="2" fillId="0" borderId="28" xfId="0" applyFont="1" applyBorder="1" applyAlignment="1">
      <alignment horizontal="center"/>
    </xf>
    <xf numFmtId="0" fontId="0" fillId="0" borderId="35" xfId="0" applyBorder="1" applyAlignment="1">
      <alignment horizontal="center"/>
    </xf>
    <xf numFmtId="0" fontId="0" fillId="0" borderId="34" xfId="0" applyBorder="1" applyAlignment="1">
      <alignment horizontal="center"/>
    </xf>
    <xf numFmtId="0" fontId="0" fillId="0" borderId="45" xfId="0" applyBorder="1" applyAlignment="1">
      <alignment horizontal="center"/>
    </xf>
    <xf numFmtId="0" fontId="2" fillId="7" borderId="12" xfId="0" applyFont="1" applyFill="1" applyBorder="1"/>
    <xf numFmtId="0" fontId="0" fillId="9" borderId="18" xfId="0" applyFill="1" applyBorder="1"/>
    <xf numFmtId="166" fontId="2" fillId="8" borderId="18" xfId="0" applyNumberFormat="1" applyFont="1" applyFill="1" applyBorder="1" applyAlignment="1">
      <alignment horizontal="center"/>
    </xf>
    <xf numFmtId="0" fontId="0" fillId="9" borderId="13" xfId="0" applyFill="1" applyBorder="1"/>
    <xf numFmtId="0" fontId="2" fillId="7" borderId="14" xfId="0" applyFont="1" applyFill="1" applyBorder="1"/>
    <xf numFmtId="0" fontId="0" fillId="9" borderId="15" xfId="0" applyFill="1" applyBorder="1"/>
    <xf numFmtId="0" fontId="2" fillId="7" borderId="16" xfId="0" applyFont="1" applyFill="1" applyBorder="1"/>
    <xf numFmtId="0" fontId="0" fillId="9" borderId="10" xfId="0" applyFill="1" applyBorder="1"/>
    <xf numFmtId="164" fontId="2" fillId="8" borderId="10" xfId="0" applyNumberFormat="1" applyFont="1" applyFill="1" applyBorder="1" applyAlignment="1">
      <alignment horizontal="center"/>
    </xf>
    <xf numFmtId="0" fontId="0" fillId="9" borderId="10" xfId="0" applyFill="1" applyBorder="1" applyAlignment="1">
      <alignment horizontal="center"/>
    </xf>
    <xf numFmtId="0" fontId="0" fillId="9" borderId="17" xfId="0" applyFill="1" applyBorder="1"/>
    <xf numFmtId="0" fontId="2" fillId="11" borderId="4" xfId="0" applyFont="1" applyFill="1" applyBorder="1" applyAlignment="1">
      <alignment horizontal="center"/>
    </xf>
    <xf numFmtId="0" fontId="2" fillId="0" borderId="4"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2" fillId="11" borderId="22" xfId="0" applyFont="1" applyFill="1" applyBorder="1" applyAlignment="1">
      <alignment horizontal="center"/>
    </xf>
    <xf numFmtId="0" fontId="2" fillId="11" borderId="9" xfId="0" applyFont="1" applyFill="1" applyBorder="1" applyAlignment="1">
      <alignment horizontal="center" wrapText="1"/>
    </xf>
    <xf numFmtId="0" fontId="2" fillId="11" borderId="6" xfId="0" applyFont="1" applyFill="1" applyBorder="1" applyAlignment="1">
      <alignment horizontal="center"/>
    </xf>
    <xf numFmtId="167" fontId="0" fillId="0" borderId="0" xfId="2" applyNumberFormat="1" applyFont="1" applyBorder="1" applyAlignment="1" applyProtection="1">
      <alignment horizontal="right"/>
      <protection locked="0"/>
    </xf>
    <xf numFmtId="167" fontId="0" fillId="0" borderId="0" xfId="2" applyNumberFormat="1" applyFont="1" applyBorder="1" applyAlignment="1" applyProtection="1">
      <alignment horizontal="right" wrapText="1"/>
      <protection locked="0"/>
    </xf>
    <xf numFmtId="167" fontId="0" fillId="0" borderId="7" xfId="2" applyNumberFormat="1" applyFont="1" applyBorder="1" applyAlignment="1" applyProtection="1">
      <alignment horizontal="right"/>
      <protection locked="0"/>
    </xf>
    <xf numFmtId="167" fontId="0" fillId="0" borderId="7" xfId="2" applyNumberFormat="1" applyFont="1" applyBorder="1" applyAlignment="1" applyProtection="1">
      <alignment horizontal="right" wrapText="1"/>
      <protection locked="0"/>
    </xf>
    <xf numFmtId="0" fontId="0" fillId="0" borderId="5" xfId="0" applyBorder="1" applyAlignment="1" applyProtection="1">
      <alignment horizontal="center" wrapText="1"/>
      <protection locked="0"/>
    </xf>
    <xf numFmtId="0" fontId="0" fillId="0" borderId="8" xfId="0" applyBorder="1" applyAlignment="1" applyProtection="1">
      <alignment horizontal="center" wrapText="1"/>
      <protection locked="0"/>
    </xf>
    <xf numFmtId="1" fontId="33" fillId="0" borderId="18" xfId="0" applyNumberFormat="1" applyFont="1" applyFill="1" applyBorder="1" applyAlignment="1" applyProtection="1">
      <alignment horizontal="center"/>
      <protection locked="0"/>
    </xf>
    <xf numFmtId="1" fontId="33" fillId="0" borderId="0" xfId="0" applyNumberFormat="1" applyFont="1" applyFill="1" applyBorder="1" applyAlignment="1" applyProtection="1">
      <alignment horizontal="center"/>
      <protection locked="0"/>
    </xf>
    <xf numFmtId="1" fontId="33" fillId="10" borderId="0" xfId="0" applyNumberFormat="1" applyFont="1" applyFill="1" applyBorder="1" applyAlignment="1" applyProtection="1">
      <alignment horizontal="center"/>
      <protection locked="0"/>
    </xf>
    <xf numFmtId="4" fontId="0" fillId="0" borderId="10" xfId="0" applyNumberFormat="1" applyBorder="1" applyProtection="1">
      <protection locked="0"/>
    </xf>
    <xf numFmtId="0" fontId="0" fillId="7" borderId="0" xfId="0" applyFill="1" applyBorder="1" applyAlignment="1">
      <alignment horizontal="right" wrapText="1"/>
    </xf>
    <xf numFmtId="0" fontId="0" fillId="11" borderId="0" xfId="0" applyFill="1" applyBorder="1" applyAlignment="1">
      <alignment horizontal="right" wrapText="1"/>
    </xf>
    <xf numFmtId="0" fontId="0" fillId="11" borderId="15" xfId="0" applyFill="1" applyBorder="1" applyAlignment="1">
      <alignment horizontal="right" vertical="center" wrapText="1"/>
    </xf>
    <xf numFmtId="166" fontId="0" fillId="0" borderId="1" xfId="0" applyNumberFormat="1" applyBorder="1" applyProtection="1">
      <protection locked="0"/>
    </xf>
    <xf numFmtId="166" fontId="0" fillId="0" borderId="33" xfId="0" applyNumberFormat="1" applyBorder="1" applyProtection="1">
      <protection locked="0"/>
    </xf>
    <xf numFmtId="166" fontId="0" fillId="11" borderId="2" xfId="0" applyNumberFormat="1" applyFill="1" applyBorder="1"/>
    <xf numFmtId="166" fontId="0" fillId="0" borderId="4" xfId="0" applyNumberFormat="1" applyBorder="1" applyProtection="1">
      <protection locked="0"/>
    </xf>
    <xf numFmtId="166" fontId="0" fillId="0" borderId="6" xfId="0" applyNumberFormat="1" applyBorder="1" applyProtection="1">
      <protection locked="0"/>
    </xf>
    <xf numFmtId="167" fontId="0" fillId="0" borderId="4" xfId="0" applyNumberFormat="1" applyBorder="1" applyAlignment="1" applyProtection="1">
      <alignment horizontal="right"/>
      <protection locked="0"/>
    </xf>
    <xf numFmtId="167" fontId="0" fillId="0" borderId="6" xfId="0" applyNumberFormat="1" applyBorder="1" applyAlignment="1" applyProtection="1">
      <alignment horizontal="right"/>
      <protection locked="0"/>
    </xf>
    <xf numFmtId="9" fontId="0" fillId="0" borderId="0" xfId="0" applyNumberFormat="1" applyBorder="1" applyAlignment="1" applyProtection="1">
      <alignment horizontal="right"/>
      <protection locked="0"/>
    </xf>
    <xf numFmtId="9" fontId="0" fillId="0" borderId="7" xfId="0" applyNumberFormat="1" applyBorder="1" applyAlignment="1" applyProtection="1">
      <alignment horizontal="right"/>
      <protection locked="0"/>
    </xf>
    <xf numFmtId="0" fontId="30" fillId="0" borderId="0" xfId="0" applyFont="1" applyAlignment="1">
      <alignment horizontal="center"/>
    </xf>
    <xf numFmtId="0" fontId="0" fillId="12" borderId="0" xfId="0" quotePrefix="1" applyFill="1" applyBorder="1"/>
    <xf numFmtId="9" fontId="0" fillId="12" borderId="0" xfId="0" applyNumberFormat="1" applyFill="1" applyBorder="1"/>
    <xf numFmtId="9" fontId="27" fillId="0" borderId="0" xfId="0" applyNumberFormat="1" applyFont="1"/>
    <xf numFmtId="167" fontId="0" fillId="7" borderId="0" xfId="0" applyNumberFormat="1" applyFill="1" applyBorder="1" applyAlignment="1">
      <alignment horizontal="right" wrapText="1"/>
    </xf>
    <xf numFmtId="0" fontId="0" fillId="7" borderId="6" xfId="0" applyFill="1" applyBorder="1" applyAlignment="1">
      <alignment horizontal="right"/>
    </xf>
    <xf numFmtId="0" fontId="0" fillId="7" borderId="8" xfId="0" applyFill="1" applyBorder="1" applyAlignment="1">
      <alignment horizontal="right"/>
    </xf>
    <xf numFmtId="2" fontId="0" fillId="7" borderId="4" xfId="0" applyNumberFormat="1" applyFill="1" applyBorder="1" applyAlignment="1">
      <alignment horizontal="right" wrapText="1"/>
    </xf>
    <xf numFmtId="166" fontId="0" fillId="7" borderId="0" xfId="0" applyNumberFormat="1" applyFill="1" applyBorder="1" applyAlignment="1">
      <alignment horizontal="right" wrapText="1"/>
    </xf>
    <xf numFmtId="167" fontId="0" fillId="7" borderId="49" xfId="0" applyNumberFormat="1" applyFill="1" applyBorder="1" applyAlignment="1">
      <alignment horizontal="right"/>
    </xf>
    <xf numFmtId="167" fontId="0" fillId="7" borderId="7" xfId="0" applyNumberFormat="1" applyFill="1" applyBorder="1" applyAlignment="1">
      <alignment horizontal="right"/>
    </xf>
    <xf numFmtId="172" fontId="5" fillId="8" borderId="0" xfId="1" applyNumberFormat="1" applyFont="1" applyFill="1" applyBorder="1" applyAlignment="1" applyProtection="1">
      <alignment horizontal="center"/>
    </xf>
    <xf numFmtId="0" fontId="0" fillId="7" borderId="5" xfId="0" applyFill="1" applyBorder="1" applyAlignment="1" applyProtection="1">
      <alignment horizontal="center" wrapText="1"/>
    </xf>
    <xf numFmtId="0" fontId="0" fillId="7" borderId="2" xfId="0" applyFill="1" applyBorder="1" applyProtection="1"/>
    <xf numFmtId="167" fontId="0" fillId="7" borderId="2" xfId="0" applyNumberFormat="1" applyFill="1" applyBorder="1" applyAlignment="1" applyProtection="1"/>
    <xf numFmtId="0" fontId="0" fillId="7" borderId="1" xfId="0" applyFill="1" applyBorder="1" applyProtection="1"/>
    <xf numFmtId="0" fontId="0" fillId="7" borderId="3" xfId="0" applyFill="1" applyBorder="1" applyProtection="1"/>
    <xf numFmtId="167" fontId="0" fillId="7" borderId="51" xfId="0" applyNumberFormat="1" applyFill="1" applyBorder="1" applyAlignment="1" applyProtection="1"/>
    <xf numFmtId="0" fontId="2" fillId="7" borderId="1" xfId="0" applyFont="1" applyFill="1" applyBorder="1" applyAlignment="1" applyProtection="1">
      <alignment vertical="center"/>
      <protection locked="0"/>
    </xf>
    <xf numFmtId="0" fontId="2" fillId="7" borderId="4" xfId="0" applyFont="1" applyFill="1" applyBorder="1" applyAlignment="1" applyProtection="1">
      <alignment vertical="center"/>
      <protection locked="0"/>
    </xf>
    <xf numFmtId="0" fontId="0" fillId="7" borderId="6" xfId="0" applyFill="1" applyBorder="1" applyProtection="1">
      <protection locked="0"/>
    </xf>
    <xf numFmtId="0" fontId="2" fillId="7" borderId="3" xfId="0" applyFont="1" applyFill="1" applyBorder="1" applyAlignment="1" applyProtection="1">
      <alignment vertical="center"/>
    </xf>
    <xf numFmtId="0" fontId="2" fillId="7" borderId="5" xfId="0" applyFont="1" applyFill="1" applyBorder="1" applyAlignment="1" applyProtection="1">
      <alignment vertical="center"/>
    </xf>
    <xf numFmtId="0" fontId="0" fillId="7" borderId="8" xfId="0" applyFill="1" applyBorder="1" applyProtection="1"/>
    <xf numFmtId="167" fontId="0" fillId="15" borderId="0" xfId="0" applyNumberFormat="1" applyFill="1" applyBorder="1" applyAlignment="1" applyProtection="1">
      <alignment horizontal="center" wrapText="1"/>
      <protection locked="0"/>
    </xf>
    <xf numFmtId="0" fontId="0" fillId="15" borderId="0" xfId="0" applyFill="1" applyBorder="1" applyAlignment="1" applyProtection="1">
      <alignment horizontal="center" wrapText="1"/>
      <protection locked="0"/>
    </xf>
    <xf numFmtId="10" fontId="0" fillId="8" borderId="10" xfId="0" applyNumberFormat="1" applyFill="1" applyBorder="1" applyAlignment="1" applyProtection="1">
      <alignment horizontal="center"/>
    </xf>
    <xf numFmtId="9" fontId="0" fillId="8" borderId="20" xfId="0" applyNumberFormat="1" applyFill="1" applyBorder="1" applyProtection="1"/>
    <xf numFmtId="9" fontId="0" fillId="15" borderId="15" xfId="1" applyFont="1" applyFill="1" applyBorder="1" applyProtection="1">
      <protection locked="0"/>
    </xf>
    <xf numFmtId="3" fontId="0" fillId="15" borderId="0" xfId="0" applyNumberFormat="1" applyFill="1" applyBorder="1" applyAlignment="1" applyProtection="1">
      <alignment horizontal="right"/>
      <protection locked="0"/>
    </xf>
    <xf numFmtId="3" fontId="0" fillId="15" borderId="15" xfId="0" applyNumberFormat="1" applyFill="1" applyBorder="1" applyAlignment="1" applyProtection="1">
      <alignment horizontal="right"/>
      <protection locked="0"/>
    </xf>
    <xf numFmtId="166" fontId="0" fillId="12" borderId="10" xfId="0" applyNumberFormat="1" applyFill="1" applyBorder="1" applyProtection="1">
      <protection locked="0"/>
    </xf>
    <xf numFmtId="0" fontId="5" fillId="11" borderId="18" xfId="0" applyFont="1" applyFill="1" applyBorder="1" applyAlignment="1">
      <alignment horizontal="center" vertical="center" wrapText="1"/>
    </xf>
    <xf numFmtId="0" fontId="5" fillId="11" borderId="13" xfId="0" applyFont="1" applyFill="1" applyBorder="1" applyAlignment="1">
      <alignment horizontal="center" vertical="center" wrapText="1"/>
    </xf>
    <xf numFmtId="2" fontId="34" fillId="8" borderId="0" xfId="0" applyNumberFormat="1" applyFont="1" applyFill="1" applyBorder="1" applyAlignment="1" applyProtection="1">
      <alignment horizontal="center"/>
      <protection locked="0"/>
    </xf>
    <xf numFmtId="170" fontId="0" fillId="0" borderId="12" xfId="0" applyNumberFormat="1" applyBorder="1" applyProtection="1">
      <protection locked="0"/>
    </xf>
    <xf numFmtId="170" fontId="0" fillId="0" borderId="14" xfId="0" applyNumberFormat="1" applyBorder="1" applyProtection="1">
      <protection locked="0"/>
    </xf>
    <xf numFmtId="170" fontId="0" fillId="0" borderId="16" xfId="0" applyNumberFormat="1" applyBorder="1" applyProtection="1">
      <protection locked="0"/>
    </xf>
    <xf numFmtId="170" fontId="0" fillId="11" borderId="0" xfId="0" applyNumberFormat="1" applyFill="1" applyBorder="1"/>
    <xf numFmtId="0" fontId="0" fillId="11" borderId="15" xfId="0" applyFill="1" applyBorder="1"/>
    <xf numFmtId="1" fontId="0" fillId="8" borderId="13" xfId="0" applyNumberFormat="1" applyFill="1" applyBorder="1" applyProtection="1"/>
    <xf numFmtId="1" fontId="0" fillId="8" borderId="15" xfId="0" applyNumberFormat="1" applyFill="1" applyBorder="1" applyProtection="1"/>
    <xf numFmtId="1" fontId="0" fillId="8" borderId="17" xfId="0" applyNumberFormat="1" applyFill="1" applyBorder="1" applyProtection="1"/>
    <xf numFmtId="178" fontId="0" fillId="12" borderId="0" xfId="0" applyNumberFormat="1" applyFill="1" applyBorder="1"/>
    <xf numFmtId="0" fontId="2" fillId="14" borderId="21" xfId="0" applyFont="1" applyFill="1" applyBorder="1" applyAlignment="1">
      <alignment horizontal="right" wrapText="1"/>
    </xf>
    <xf numFmtId="0" fontId="2" fillId="14" borderId="3" xfId="0" applyFont="1" applyFill="1" applyBorder="1" applyAlignment="1">
      <alignment horizontal="right" wrapText="1"/>
    </xf>
    <xf numFmtId="4" fontId="0" fillId="0" borderId="4" xfId="0" applyNumberFormat="1" applyBorder="1" applyAlignment="1" applyProtection="1">
      <alignment horizontal="right"/>
      <protection locked="0"/>
    </xf>
    <xf numFmtId="4" fontId="0" fillId="0" borderId="6" xfId="0" applyNumberFormat="1" applyBorder="1" applyAlignment="1" applyProtection="1">
      <alignment horizontal="right"/>
      <protection locked="0"/>
    </xf>
    <xf numFmtId="167" fontId="0" fillId="18" borderId="1" xfId="0" applyNumberFormat="1" applyFill="1" applyBorder="1" applyAlignment="1">
      <alignment horizontal="right" wrapText="1"/>
    </xf>
    <xf numFmtId="167" fontId="0" fillId="18" borderId="2" xfId="0" applyNumberFormat="1" applyFill="1" applyBorder="1" applyAlignment="1">
      <alignment horizontal="right" wrapText="1"/>
    </xf>
    <xf numFmtId="167" fontId="0" fillId="18" borderId="3" xfId="0" applyNumberFormat="1" applyFill="1" applyBorder="1" applyAlignment="1">
      <alignment horizontal="right" wrapText="1"/>
    </xf>
    <xf numFmtId="0" fontId="0" fillId="18" borderId="6" xfId="0" applyFill="1" applyBorder="1" applyAlignment="1">
      <alignment horizontal="right"/>
    </xf>
    <xf numFmtId="17" fontId="0" fillId="18" borderId="7" xfId="0" quotePrefix="1" applyNumberFormat="1" applyFill="1" applyBorder="1" applyAlignment="1">
      <alignment horizontal="right"/>
    </xf>
    <xf numFmtId="17" fontId="0" fillId="18" borderId="8" xfId="0" quotePrefix="1" applyNumberFormat="1" applyFill="1" applyBorder="1" applyAlignment="1">
      <alignment horizontal="right"/>
    </xf>
    <xf numFmtId="0" fontId="0" fillId="18" borderId="1" xfId="0" applyFill="1" applyBorder="1" applyProtection="1"/>
    <xf numFmtId="0" fontId="0" fillId="18" borderId="2" xfId="0" applyFill="1" applyBorder="1" applyProtection="1"/>
    <xf numFmtId="0" fontId="0" fillId="18" borderId="3" xfId="0" applyFill="1" applyBorder="1" applyProtection="1"/>
    <xf numFmtId="9" fontId="0" fillId="18" borderId="5" xfId="0" applyNumberFormat="1" applyFill="1" applyBorder="1" applyAlignment="1">
      <alignment horizontal="right"/>
    </xf>
    <xf numFmtId="9" fontId="0" fillId="18" borderId="8" xfId="0" applyNumberFormat="1" applyFill="1" applyBorder="1" applyAlignment="1">
      <alignment horizontal="right"/>
    </xf>
    <xf numFmtId="0" fontId="0" fillId="11" borderId="0" xfId="0" applyFill="1" applyBorder="1" applyAlignment="1">
      <alignment horizontal="center" vertical="center"/>
    </xf>
    <xf numFmtId="0" fontId="0" fillId="11" borderId="5" xfId="0" applyFill="1" applyBorder="1" applyAlignment="1">
      <alignment horizontal="center" vertical="center"/>
    </xf>
    <xf numFmtId="0" fontId="17" fillId="2" borderId="25" xfId="0" applyFont="1" applyFill="1" applyBorder="1" applyAlignment="1" applyProtection="1">
      <alignment horizontal="center" wrapText="1"/>
      <protection locked="0"/>
    </xf>
    <xf numFmtId="0" fontId="17" fillId="2" borderId="26" xfId="0" applyFont="1" applyFill="1" applyBorder="1" applyAlignment="1" applyProtection="1">
      <alignment horizontal="center" wrapText="1"/>
      <protection locked="0"/>
    </xf>
    <xf numFmtId="0" fontId="17" fillId="2" borderId="27" xfId="0" applyFont="1" applyFill="1" applyBorder="1" applyAlignment="1" applyProtection="1">
      <alignment horizontal="center" wrapText="1"/>
      <protection locked="0"/>
    </xf>
    <xf numFmtId="0" fontId="0" fillId="11" borderId="25" xfId="0" applyFill="1" applyBorder="1" applyAlignment="1">
      <alignment horizontal="center"/>
    </xf>
    <xf numFmtId="0" fontId="0" fillId="11" borderId="26" xfId="0" applyFill="1" applyBorder="1" applyAlignment="1">
      <alignment horizontal="center"/>
    </xf>
    <xf numFmtId="0" fontId="0" fillId="11" borderId="27" xfId="0" applyFill="1" applyBorder="1" applyAlignment="1">
      <alignment horizontal="center"/>
    </xf>
    <xf numFmtId="0" fontId="0" fillId="7" borderId="21" xfId="0" applyFill="1" applyBorder="1" applyAlignment="1">
      <alignment horizontal="center"/>
    </xf>
    <xf numFmtId="0" fontId="0" fillId="7" borderId="2" xfId="0" applyFill="1" applyBorder="1" applyAlignment="1">
      <alignment horizontal="center"/>
    </xf>
    <xf numFmtId="0" fontId="0" fillId="7" borderId="33" xfId="0" applyFill="1" applyBorder="1" applyAlignment="1">
      <alignment horizontal="center"/>
    </xf>
    <xf numFmtId="0" fontId="0" fillId="7" borderId="3" xfId="0" applyFill="1" applyBorder="1" applyAlignment="1">
      <alignment horizontal="center"/>
    </xf>
    <xf numFmtId="0" fontId="0" fillId="12" borderId="14" xfId="0" applyFill="1" applyBorder="1" applyAlignment="1">
      <alignment horizontal="center" wrapText="1"/>
    </xf>
    <xf numFmtId="0" fontId="0" fillId="12" borderId="0" xfId="0" applyFill="1" applyBorder="1" applyAlignment="1">
      <alignment horizontal="center" wrapText="1"/>
    </xf>
    <xf numFmtId="0" fontId="0" fillId="12" borderId="16" xfId="0" applyFill="1" applyBorder="1" applyAlignment="1">
      <alignment horizontal="center" wrapText="1"/>
    </xf>
    <xf numFmtId="0" fontId="0" fillId="12" borderId="10" xfId="0" applyFill="1" applyBorder="1" applyAlignment="1">
      <alignment horizontal="center" wrapText="1"/>
    </xf>
    <xf numFmtId="0" fontId="2" fillId="14" borderId="12" xfId="0" applyFont="1" applyFill="1" applyBorder="1" applyAlignment="1">
      <alignment horizontal="center" vertical="center" wrapText="1"/>
    </xf>
    <xf numFmtId="0" fontId="2" fillId="14" borderId="13" xfId="0" applyFont="1" applyFill="1" applyBorder="1" applyAlignment="1">
      <alignment horizontal="center" vertical="center" wrapText="1"/>
    </xf>
    <xf numFmtId="0" fontId="2" fillId="14" borderId="14" xfId="0" applyFont="1" applyFill="1" applyBorder="1" applyAlignment="1">
      <alignment horizontal="center" vertical="center" wrapText="1"/>
    </xf>
    <xf numFmtId="0" fontId="2" fillId="14" borderId="15" xfId="0" applyFont="1" applyFill="1" applyBorder="1" applyAlignment="1">
      <alignment horizontal="center" vertical="center" wrapText="1"/>
    </xf>
    <xf numFmtId="0" fontId="2" fillId="14" borderId="16" xfId="0" applyFont="1" applyFill="1" applyBorder="1" applyAlignment="1">
      <alignment horizontal="center" vertical="center" wrapText="1"/>
    </xf>
    <xf numFmtId="0" fontId="2" fillId="14" borderId="17" xfId="0" applyFont="1" applyFill="1" applyBorder="1" applyAlignment="1">
      <alignment horizontal="center" vertical="center" wrapText="1"/>
    </xf>
    <xf numFmtId="0" fontId="2" fillId="12" borderId="12"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4" xfId="0" applyFont="1" applyFill="1" applyBorder="1" applyAlignment="1">
      <alignment horizontal="center" vertical="center" wrapText="1"/>
    </xf>
    <xf numFmtId="0" fontId="2" fillId="12" borderId="15"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2" borderId="17" xfId="0" applyFont="1" applyFill="1" applyBorder="1" applyAlignment="1">
      <alignment horizontal="center" vertical="center" wrapText="1"/>
    </xf>
    <xf numFmtId="0" fontId="2" fillId="3" borderId="35" xfId="0" applyFont="1" applyFill="1" applyBorder="1" applyAlignment="1">
      <alignment horizontal="center" vertical="center"/>
    </xf>
    <xf numFmtId="0" fontId="2" fillId="13" borderId="35" xfId="0" applyFont="1" applyFill="1" applyBorder="1" applyAlignment="1">
      <alignment horizontal="center" vertical="center"/>
    </xf>
    <xf numFmtId="0" fontId="2" fillId="13" borderId="19" xfId="0" applyFont="1" applyFill="1" applyBorder="1" applyAlignment="1">
      <alignment horizontal="center" vertical="center"/>
    </xf>
    <xf numFmtId="0" fontId="17" fillId="2" borderId="1" xfId="0" applyFont="1" applyFill="1" applyBorder="1" applyAlignment="1" applyProtection="1">
      <alignment horizontal="center" wrapText="1"/>
      <protection locked="0"/>
    </xf>
    <xf numFmtId="0" fontId="17" fillId="2" borderId="2" xfId="0" applyFont="1" applyFill="1" applyBorder="1" applyAlignment="1" applyProtection="1">
      <alignment horizontal="center" wrapText="1"/>
      <protection locked="0"/>
    </xf>
    <xf numFmtId="0" fontId="17" fillId="2" borderId="3" xfId="0" applyFont="1" applyFill="1" applyBorder="1" applyAlignment="1" applyProtection="1">
      <alignment horizontal="center" wrapText="1"/>
      <protection locked="0"/>
    </xf>
    <xf numFmtId="0" fontId="15" fillId="0" borderId="4" xfId="0" applyFont="1" applyBorder="1" applyAlignment="1">
      <alignment horizontal="center"/>
    </xf>
    <xf numFmtId="0" fontId="15" fillId="0" borderId="0" xfId="0" applyFont="1" applyAlignment="1">
      <alignment horizontal="center"/>
    </xf>
    <xf numFmtId="0" fontId="17" fillId="0" borderId="0" xfId="0" applyFont="1" applyFill="1" applyBorder="1" applyAlignment="1" applyProtection="1">
      <alignment horizontal="center" wrapText="1"/>
      <protection locked="0"/>
    </xf>
    <xf numFmtId="167" fontId="0" fillId="7" borderId="1" xfId="0" applyNumberFormat="1" applyFill="1" applyBorder="1" applyAlignment="1">
      <alignment horizontal="center" wrapText="1"/>
    </xf>
    <xf numFmtId="167" fontId="0" fillId="7" borderId="2" xfId="0" applyNumberFormat="1" applyFill="1" applyBorder="1" applyAlignment="1">
      <alignment horizontal="center" wrapText="1"/>
    </xf>
    <xf numFmtId="167" fontId="0" fillId="7" borderId="3" xfId="0" applyNumberFormat="1" applyFill="1" applyBorder="1" applyAlignment="1">
      <alignment horizontal="center" wrapText="1"/>
    </xf>
    <xf numFmtId="0" fontId="15" fillId="0" borderId="0" xfId="0" applyFont="1" applyBorder="1" applyAlignment="1">
      <alignment horizontal="center"/>
    </xf>
    <xf numFmtId="0" fontId="14" fillId="11" borderId="19" xfId="0" applyFont="1" applyFill="1" applyBorder="1" applyAlignment="1">
      <alignment horizontal="left"/>
    </xf>
    <xf numFmtId="0" fontId="14" fillId="11" borderId="20" xfId="0" applyFont="1" applyFill="1" applyBorder="1" applyAlignment="1">
      <alignment horizontal="left"/>
    </xf>
    <xf numFmtId="0" fontId="14" fillId="11" borderId="28" xfId="0" applyFont="1" applyFill="1" applyBorder="1" applyAlignment="1">
      <alignment horizontal="left"/>
    </xf>
    <xf numFmtId="0" fontId="15" fillId="0" borderId="9" xfId="0" applyFont="1" applyBorder="1" applyAlignment="1">
      <alignment horizontal="center"/>
    </xf>
    <xf numFmtId="0" fontId="15" fillId="0" borderId="10" xfId="0" applyFont="1" applyBorder="1" applyAlignment="1">
      <alignment horizontal="center"/>
    </xf>
    <xf numFmtId="0" fontId="8" fillId="11" borderId="10" xfId="0" applyFont="1" applyFill="1" applyBorder="1" applyAlignment="1">
      <alignment horizontal="center" wrapText="1"/>
    </xf>
    <xf numFmtId="0" fontId="8" fillId="11" borderId="17" xfId="0" applyFont="1" applyFill="1" applyBorder="1" applyAlignment="1">
      <alignment horizontal="center" wrapText="1"/>
    </xf>
    <xf numFmtId="0" fontId="5" fillId="2" borderId="19"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13" fillId="0" borderId="14" xfId="0" applyFont="1" applyBorder="1" applyAlignment="1">
      <alignment horizontal="left" wrapText="1"/>
    </xf>
    <xf numFmtId="0" fontId="13" fillId="0" borderId="15" xfId="0" applyFont="1" applyBorder="1" applyAlignment="1">
      <alignment horizontal="left" wrapText="1"/>
    </xf>
    <xf numFmtId="0" fontId="13" fillId="0" borderId="16" xfId="0" applyFont="1" applyBorder="1" applyAlignment="1">
      <alignment horizontal="left" wrapText="1"/>
    </xf>
    <xf numFmtId="0" fontId="13" fillId="0" borderId="17" xfId="0" applyFont="1" applyBorder="1" applyAlignment="1">
      <alignment horizontal="left" wrapText="1"/>
    </xf>
    <xf numFmtId="0" fontId="16" fillId="0" borderId="0" xfId="0" applyFont="1" applyBorder="1" applyAlignment="1">
      <alignment horizontal="right"/>
    </xf>
    <xf numFmtId="0" fontId="16" fillId="0" borderId="10" xfId="0" applyFont="1" applyBorder="1" applyAlignment="1">
      <alignment horizontal="right"/>
    </xf>
    <xf numFmtId="0" fontId="14" fillId="0" borderId="0" xfId="0" applyFont="1" applyAlignment="1">
      <alignment horizontal="center"/>
    </xf>
    <xf numFmtId="0" fontId="2" fillId="0" borderId="18" xfId="0" applyFont="1" applyBorder="1" applyAlignment="1">
      <alignment horizontal="center"/>
    </xf>
    <xf numFmtId="0" fontId="5" fillId="0" borderId="10" xfId="0" applyFont="1" applyFill="1" applyBorder="1" applyAlignment="1">
      <alignment horizontal="center"/>
    </xf>
    <xf numFmtId="0" fontId="30" fillId="0" borderId="7" xfId="0" applyFont="1" applyBorder="1" applyAlignment="1">
      <alignment horizontal="center"/>
    </xf>
  </cellXfs>
  <cellStyles count="4">
    <cellStyle name="Currency" xfId="2" builtinId="4"/>
    <cellStyle name="Hyperlink" xfId="3" builtinId="8"/>
    <cellStyle name="Normal" xfId="0" builtinId="0"/>
    <cellStyle name="Percent" xfId="1" builtinId="5"/>
  </cellStyles>
  <dxfs count="2">
    <dxf>
      <font>
        <strike/>
      </font>
    </dxf>
    <dxf>
      <font>
        <strike/>
      </font>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worksheet" Target="worksheets/sheet10.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9.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8.xml"/><Relationship Id="rId5" Type="http://schemas.openxmlformats.org/officeDocument/2006/relationships/worksheet" Target="worksheets/sheet5.xml"/><Relationship Id="rId15" Type="http://schemas.openxmlformats.org/officeDocument/2006/relationships/worksheet" Target="worksheets/sheet12.xml"/><Relationship Id="rId10" Type="http://schemas.openxmlformats.org/officeDocument/2006/relationships/chartsheet" Target="chartsheets/sheet3.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worksheet" Target="worksheets/sheet1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52.xml><?xml version="1.0" encoding="utf-8"?>
<ax:ocx xmlns:ax="http://schemas.microsoft.com/office/2006/activeX" xmlns:r="http://schemas.openxmlformats.org/officeDocument/2006/relationships" ax:classid="{8BD21D50-EC42-11CE-9E0D-00AA006002F3}" ax:persistence="persistStreamInit" r:id="rId1"/>
</file>

<file path=xl/activeX/activeX53.xml><?xml version="1.0" encoding="utf-8"?>
<ax:ocx xmlns:ax="http://schemas.microsoft.com/office/2006/activeX" xmlns:r="http://schemas.openxmlformats.org/officeDocument/2006/relationships" ax:classid="{8BD21D50-EC42-11CE-9E0D-00AA006002F3}" ax:persistence="persistStreamInit" r:id="rId1"/>
</file>

<file path=xl/activeX/activeX54.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'Profit Calculator'!$D$63</c:f>
          <c:strCache>
            <c:ptCount val="1"/>
            <c:pt idx="0">
              <c:v>Profit $/ha</c:v>
            </c:pt>
          </c:strCache>
        </c:strRef>
      </c:tx>
      <c:overlay val="0"/>
    </c:title>
    <c:autoTitleDeleted val="0"/>
    <c:plotArea>
      <c:layout>
        <c:manualLayout>
          <c:layoutTarget val="inner"/>
          <c:xMode val="edge"/>
          <c:yMode val="edge"/>
          <c:x val="9.3365591397850112E-2"/>
          <c:y val="0.17607472628940768"/>
          <c:w val="0.87338082437275988"/>
          <c:h val="0.77397915766155589"/>
        </c:manualLayout>
      </c:layout>
      <c:barChart>
        <c:barDir val="col"/>
        <c:grouping val="clustered"/>
        <c:varyColors val="0"/>
        <c:ser>
          <c:idx val="3"/>
          <c:order val="0"/>
          <c:tx>
            <c:strRef>
              <c:f>'Profit Calculator'!$D$66</c:f>
              <c:strCache>
                <c:ptCount val="1"/>
                <c:pt idx="0">
                  <c:v>With Treatment</c:v>
                </c:pt>
              </c:strCache>
            </c:strRef>
          </c:tx>
          <c:spPr>
            <a:solidFill>
              <a:schemeClr val="tx2"/>
            </a:solidFill>
          </c:spPr>
          <c:invertIfNegative val="0"/>
          <c:cat>
            <c:numRef>
              <c:f>'Profit Calculator'!$F$64:$O$64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'Profit Calculator'!$G$66:$O$66</c:f>
              <c:numCache>
                <c:formatCode>"$"#,##0</c:formatCode>
                <c:ptCount val="9"/>
                <c:pt idx="0">
                  <c:v>192.04000000000008</c:v>
                </c:pt>
                <c:pt idx="1">
                  <c:v>210</c:v>
                </c:pt>
                <c:pt idx="2">
                  <c:v>32.100000000000023</c:v>
                </c:pt>
                <c:pt idx="3">
                  <c:v>181.78000000000009</c:v>
                </c:pt>
                <c:pt idx="4">
                  <c:v>113.20000000000005</c:v>
                </c:pt>
                <c:pt idx="5">
                  <c:v>166.39</c:v>
                </c:pt>
                <c:pt idx="6">
                  <c:v>21.149999999999977</c:v>
                </c:pt>
                <c:pt idx="7">
                  <c:v>156.13</c:v>
                </c:pt>
                <c:pt idx="8">
                  <c:v>151</c:v>
                </c:pt>
              </c:numCache>
            </c:numRef>
          </c:val>
        </c:ser>
        <c:ser>
          <c:idx val="2"/>
          <c:order val="1"/>
          <c:tx>
            <c:strRef>
              <c:f>'Profit Calculator'!$D$65</c:f>
              <c:strCache>
                <c:ptCount val="1"/>
                <c:pt idx="0">
                  <c:v>No Treatment </c:v>
                </c:pt>
              </c:strCache>
            </c:strRef>
          </c:tx>
          <c:spPr>
            <a:solidFill>
              <a:srgbClr val="FF0000"/>
            </a:solidFill>
            <a:ln>
              <a:solidFill>
                <a:srgbClr val="FF0000"/>
              </a:solidFill>
            </a:ln>
          </c:spPr>
          <c:invertIfNegative val="0"/>
          <c:cat>
            <c:numRef>
              <c:f>'Profit Calculator'!$F$64:$O$64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'Profit Calculator'!$G$65:$O$65</c:f>
              <c:numCache>
                <c:formatCode>General</c:formatCode>
                <c:ptCount val="9"/>
                <c:pt idx="0">
                  <c:v>145.87000000000006</c:v>
                </c:pt>
                <c:pt idx="1">
                  <c:v>147.59999999999997</c:v>
                </c:pt>
                <c:pt idx="2">
                  <c:v>12.024999999999977</c:v>
                </c:pt>
                <c:pt idx="3">
                  <c:v>130.48000000000008</c:v>
                </c:pt>
                <c:pt idx="4">
                  <c:v>47.200000000000045</c:v>
                </c:pt>
                <c:pt idx="5">
                  <c:v>120.22000000000003</c:v>
                </c:pt>
                <c:pt idx="6">
                  <c:v>4.7250000000000227</c:v>
                </c:pt>
                <c:pt idx="7">
                  <c:v>109.95999999999998</c:v>
                </c:pt>
                <c:pt idx="8">
                  <c:v>104.83000000000004</c:v>
                </c:pt>
              </c:numCache>
            </c:numRef>
          </c:val>
        </c:ser>
        <c:dLbls>
          <c:showLegendKey val="0"/>
          <c:showVal val="0"/>
          <c:showCatName val="0"/>
          <c:showSerName val="0"/>
          <c:showPercent val="0"/>
          <c:showBubbleSize val="0"/>
        </c:dLbls>
        <c:gapWidth val="150"/>
        <c:axId val="472959264"/>
        <c:axId val="472983872"/>
      </c:barChart>
      <c:catAx>
        <c:axId val="472959264"/>
        <c:scaling>
          <c:orientation val="minMax"/>
        </c:scaling>
        <c:delete val="0"/>
        <c:axPos val="b"/>
        <c:numFmt formatCode="General" sourceLinked="1"/>
        <c:majorTickMark val="out"/>
        <c:minorTickMark val="none"/>
        <c:tickLblPos val="nextTo"/>
        <c:crossAx val="472983872"/>
        <c:crosses val="autoZero"/>
        <c:auto val="1"/>
        <c:lblAlgn val="ctr"/>
        <c:lblOffset val="100"/>
        <c:noMultiLvlLbl val="0"/>
      </c:catAx>
      <c:valAx>
        <c:axId val="472983872"/>
        <c:scaling>
          <c:orientation val="minMax"/>
        </c:scaling>
        <c:delete val="0"/>
        <c:axPos val="l"/>
        <c:majorGridlines/>
        <c:numFmt formatCode="&quot;$&quot;#,##0" sourceLinked="1"/>
        <c:majorTickMark val="out"/>
        <c:minorTickMark val="none"/>
        <c:tickLblPos val="nextTo"/>
        <c:crossAx val="472959264"/>
        <c:crosses val="autoZero"/>
        <c:crossBetween val="between"/>
      </c:valAx>
    </c:plotArea>
    <c:legend>
      <c:legendPos val="t"/>
      <c:layout>
        <c:manualLayout>
          <c:xMode val="edge"/>
          <c:yMode val="edge"/>
          <c:x val="0.33968566308243947"/>
          <c:y val="0.20930055401662051"/>
          <c:w val="0.42297589432734783"/>
          <c:h val="7.709720801975059E-2"/>
        </c:manualLayout>
      </c:layout>
      <c:overlay val="1"/>
    </c:legend>
    <c:plotVisOnly val="1"/>
    <c:dispBlanksAs val="gap"/>
    <c:showDLblsOverMax val="0"/>
  </c:chart>
  <c:printSettings>
    <c:headerFooter/>
    <c:pageMargins b="0.750000000000002" l="0.70000000000000062" r="0.70000000000000062" t="0.75000000000000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'Profit Calculator'!$D$71</c:f>
          <c:strCache>
            <c:ptCount val="1"/>
            <c:pt idx="0">
              <c:v>Net Cashflow Effect of Investment</c:v>
            </c:pt>
          </c:strCache>
        </c:strRef>
      </c:tx>
      <c:overlay val="0"/>
    </c:title>
    <c:autoTitleDeleted val="0"/>
    <c:plotArea>
      <c:layout>
        <c:manualLayout>
          <c:layoutTarget val="inner"/>
          <c:xMode val="edge"/>
          <c:yMode val="edge"/>
          <c:x val="8.902706093190027E-2"/>
          <c:y val="0.17833312566195253"/>
          <c:w val="0.88593709677419363"/>
          <c:h val="0.78961217369634296"/>
        </c:manualLayout>
      </c:layout>
      <c:barChart>
        <c:barDir val="col"/>
        <c:grouping val="clustered"/>
        <c:varyColors val="0"/>
        <c:ser>
          <c:idx val="2"/>
          <c:order val="1"/>
          <c:tx>
            <c:strRef>
              <c:f>'Profit Calculator'!$D$73</c:f>
              <c:strCache>
                <c:ptCount val="1"/>
                <c:pt idx="0">
                  <c:v>Net Cashflow</c:v>
                </c:pt>
              </c:strCache>
            </c:strRef>
          </c:tx>
          <c:spPr>
            <a:ln>
              <a:solidFill>
                <a:schemeClr val="tx1"/>
              </a:solidFill>
            </a:ln>
          </c:spPr>
          <c:invertIfNegative val="0"/>
          <c:cat>
            <c:numRef>
              <c:f>'Profit Calculator'!$F$72:$O$72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'Profit Calculator'!$F$73:$O$73</c:f>
              <c:numCache>
                <c:formatCode>"$"#,##0</c:formatCode>
                <c:ptCount val="10"/>
                <c:pt idx="0">
                  <c:v>-43.349999999999909</c:v>
                </c:pt>
                <c:pt idx="1">
                  <c:v>46.170000000000016</c:v>
                </c:pt>
                <c:pt idx="2">
                  <c:v>62.400000000000034</c:v>
                </c:pt>
                <c:pt idx="3">
                  <c:v>20.075000000000045</c:v>
                </c:pt>
                <c:pt idx="4">
                  <c:v>51.300000000000011</c:v>
                </c:pt>
                <c:pt idx="5">
                  <c:v>66</c:v>
                </c:pt>
                <c:pt idx="6">
                  <c:v>46.169999999999959</c:v>
                </c:pt>
                <c:pt idx="7">
                  <c:v>16.424999999999955</c:v>
                </c:pt>
                <c:pt idx="8">
                  <c:v>46.170000000000016</c:v>
                </c:pt>
                <c:pt idx="9">
                  <c:v>46.169999999999959</c:v>
                </c:pt>
              </c:numCache>
            </c:numRef>
          </c:val>
        </c:ser>
        <c:dLbls>
          <c:showLegendKey val="0"/>
          <c:showVal val="0"/>
          <c:showCatName val="0"/>
          <c:showSerName val="0"/>
          <c:showPercent val="0"/>
          <c:showBubbleSize val="0"/>
        </c:dLbls>
        <c:gapWidth val="150"/>
        <c:axId val="473036048"/>
        <c:axId val="473036432"/>
      </c:barChart>
      <c:lineChart>
        <c:grouping val="standard"/>
        <c:varyColors val="0"/>
        <c:ser>
          <c:idx val="3"/>
          <c:order val="0"/>
          <c:tx>
            <c:strRef>
              <c:f>'Profit Calculator'!$D$74</c:f>
              <c:strCache>
                <c:ptCount val="1"/>
                <c:pt idx="0">
                  <c:v>Cumulative Cashflow</c:v>
                </c:pt>
              </c:strCache>
            </c:strRef>
          </c:tx>
          <c:marker>
            <c:symbol val="none"/>
          </c:marker>
          <c:cat>
            <c:numRef>
              <c:f>'Profit Calculator'!$F$72:$O$72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'Profit Calculator'!$F$74:$O$74</c:f>
              <c:numCache>
                <c:formatCode>"$"#,##0</c:formatCode>
                <c:ptCount val="10"/>
                <c:pt idx="0">
                  <c:v>-43.349999999999909</c:v>
                </c:pt>
                <c:pt idx="1">
                  <c:v>2.8200000000001069</c:v>
                </c:pt>
                <c:pt idx="2">
                  <c:v>65.220000000000141</c:v>
                </c:pt>
                <c:pt idx="3">
                  <c:v>85.295000000000186</c:v>
                </c:pt>
                <c:pt idx="4">
                  <c:v>136.5950000000002</c:v>
                </c:pt>
                <c:pt idx="5">
                  <c:v>202.5950000000002</c:v>
                </c:pt>
                <c:pt idx="6">
                  <c:v>248.76500000000016</c:v>
                </c:pt>
                <c:pt idx="7">
                  <c:v>265.19000000000011</c:v>
                </c:pt>
                <c:pt idx="8">
                  <c:v>311.36000000000013</c:v>
                </c:pt>
                <c:pt idx="9">
                  <c:v>357.53000000000009</c:v>
                </c:pt>
              </c:numCache>
            </c:numRef>
          </c:val>
          <c:smooth val="0"/>
        </c:ser>
        <c:dLbls>
          <c:showLegendKey val="0"/>
          <c:showVal val="0"/>
          <c:showCatName val="0"/>
          <c:showSerName val="0"/>
          <c:showPercent val="0"/>
          <c:showBubbleSize val="0"/>
        </c:dLbls>
        <c:marker val="1"/>
        <c:smooth val="0"/>
        <c:axId val="473036048"/>
        <c:axId val="473036432"/>
      </c:lineChart>
      <c:catAx>
        <c:axId val="473036048"/>
        <c:scaling>
          <c:orientation val="minMax"/>
        </c:scaling>
        <c:delete val="0"/>
        <c:axPos val="b"/>
        <c:numFmt formatCode="General" sourceLinked="1"/>
        <c:majorTickMark val="out"/>
        <c:minorTickMark val="none"/>
        <c:tickLblPos val="nextTo"/>
        <c:crossAx val="473036432"/>
        <c:crosses val="autoZero"/>
        <c:auto val="1"/>
        <c:lblAlgn val="ctr"/>
        <c:lblOffset val="100"/>
        <c:noMultiLvlLbl val="0"/>
      </c:catAx>
      <c:valAx>
        <c:axId val="473036432"/>
        <c:scaling>
          <c:orientation val="minMax"/>
        </c:scaling>
        <c:delete val="0"/>
        <c:axPos val="l"/>
        <c:majorGridlines/>
        <c:numFmt formatCode="&quot;$&quot;#,##0" sourceLinked="1"/>
        <c:majorTickMark val="out"/>
        <c:minorTickMark val="none"/>
        <c:tickLblPos val="nextTo"/>
        <c:crossAx val="473036048"/>
        <c:crosses val="autoZero"/>
        <c:crossBetween val="between"/>
      </c:valAx>
    </c:plotArea>
    <c:legend>
      <c:legendPos val="t"/>
      <c:layout>
        <c:manualLayout>
          <c:xMode val="edge"/>
          <c:yMode val="edge"/>
          <c:x val="0.23945358422939117"/>
          <c:y val="0.2056205220858508"/>
          <c:w val="0.4804933263367509"/>
          <c:h val="7.7551937000216439E-2"/>
        </c:manualLayout>
      </c:layout>
      <c:overlay val="1"/>
    </c:legend>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'Profit Calculator'!$D$67</c:f>
          <c:strCache>
            <c:ptCount val="1"/>
            <c:pt idx="0">
              <c:v>Cumulative Cashflow $/ha</c:v>
            </c:pt>
          </c:strCache>
        </c:strRef>
      </c:tx>
      <c:overlay val="0"/>
    </c:title>
    <c:autoTitleDeleted val="0"/>
    <c:plotArea>
      <c:layout/>
      <c:lineChart>
        <c:grouping val="standard"/>
        <c:varyColors val="0"/>
        <c:ser>
          <c:idx val="3"/>
          <c:order val="0"/>
          <c:tx>
            <c:strRef>
              <c:f>'Profit Calculator'!$D$70</c:f>
              <c:strCache>
                <c:ptCount val="1"/>
                <c:pt idx="0">
                  <c:v>With Treatment</c:v>
                </c:pt>
              </c:strCache>
            </c:strRef>
          </c:tx>
          <c:marker>
            <c:symbol val="none"/>
          </c:marker>
          <c:cat>
            <c:numRef>
              <c:f>'Profit Calculator'!$F$68:$O$68</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'Profit Calculator'!$F$70:$O$70</c:f>
              <c:numCache>
                <c:formatCode>"$"#,##0</c:formatCode>
                <c:ptCount val="10"/>
                <c:pt idx="0">
                  <c:v>107.65000000000009</c:v>
                </c:pt>
                <c:pt idx="1">
                  <c:v>299.69000000000017</c:v>
                </c:pt>
                <c:pt idx="2">
                  <c:v>509.69000000000017</c:v>
                </c:pt>
                <c:pt idx="3">
                  <c:v>541.79000000000019</c:v>
                </c:pt>
                <c:pt idx="4">
                  <c:v>723.57000000000028</c:v>
                </c:pt>
                <c:pt idx="5">
                  <c:v>836.77000000000032</c:v>
                </c:pt>
                <c:pt idx="6">
                  <c:v>1003.1600000000003</c:v>
                </c:pt>
                <c:pt idx="7">
                  <c:v>1024.3100000000004</c:v>
                </c:pt>
                <c:pt idx="8">
                  <c:v>1180.4400000000005</c:v>
                </c:pt>
                <c:pt idx="9">
                  <c:v>1331.4400000000005</c:v>
                </c:pt>
              </c:numCache>
            </c:numRef>
          </c:val>
          <c:smooth val="0"/>
        </c:ser>
        <c:ser>
          <c:idx val="2"/>
          <c:order val="1"/>
          <c:tx>
            <c:strRef>
              <c:f>'Profit Calculator'!$D$69</c:f>
              <c:strCache>
                <c:ptCount val="1"/>
                <c:pt idx="0">
                  <c:v>No Treatment </c:v>
                </c:pt>
              </c:strCache>
            </c:strRef>
          </c:tx>
          <c:spPr>
            <a:ln>
              <a:solidFill>
                <a:srgbClr val="FF0000"/>
              </a:solidFill>
            </a:ln>
          </c:spPr>
          <c:marker>
            <c:symbol val="none"/>
          </c:marker>
          <c:cat>
            <c:numRef>
              <c:f>'Profit Calculator'!$F$68:$O$68</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'Profit Calculator'!$F$69:$O$69</c:f>
              <c:numCache>
                <c:formatCode>"$"#,##0</c:formatCode>
                <c:ptCount val="10"/>
                <c:pt idx="0">
                  <c:v>151</c:v>
                </c:pt>
                <c:pt idx="1">
                  <c:v>296.87000000000006</c:v>
                </c:pt>
                <c:pt idx="2">
                  <c:v>444.47</c:v>
                </c:pt>
                <c:pt idx="3">
                  <c:v>456.495</c:v>
                </c:pt>
                <c:pt idx="4">
                  <c:v>586.97500000000014</c:v>
                </c:pt>
                <c:pt idx="5">
                  <c:v>634.17500000000018</c:v>
                </c:pt>
                <c:pt idx="6">
                  <c:v>754.39500000000021</c:v>
                </c:pt>
                <c:pt idx="7">
                  <c:v>759.12000000000023</c:v>
                </c:pt>
                <c:pt idx="8">
                  <c:v>869.08000000000015</c:v>
                </c:pt>
                <c:pt idx="9">
                  <c:v>973.9100000000002</c:v>
                </c:pt>
              </c:numCache>
            </c:numRef>
          </c:val>
          <c:smooth val="0"/>
        </c:ser>
        <c:dLbls>
          <c:showLegendKey val="0"/>
          <c:showVal val="0"/>
          <c:showCatName val="0"/>
          <c:showSerName val="0"/>
          <c:showPercent val="0"/>
          <c:showBubbleSize val="0"/>
        </c:dLbls>
        <c:smooth val="0"/>
        <c:axId val="149813496"/>
        <c:axId val="149813888"/>
      </c:lineChart>
      <c:catAx>
        <c:axId val="149813496"/>
        <c:scaling>
          <c:orientation val="minMax"/>
        </c:scaling>
        <c:delete val="0"/>
        <c:axPos val="b"/>
        <c:numFmt formatCode="General" sourceLinked="1"/>
        <c:majorTickMark val="out"/>
        <c:minorTickMark val="none"/>
        <c:tickLblPos val="nextTo"/>
        <c:crossAx val="149813888"/>
        <c:crosses val="autoZero"/>
        <c:auto val="1"/>
        <c:lblAlgn val="ctr"/>
        <c:lblOffset val="100"/>
        <c:noMultiLvlLbl val="0"/>
      </c:catAx>
      <c:valAx>
        <c:axId val="149813888"/>
        <c:scaling>
          <c:orientation val="minMax"/>
        </c:scaling>
        <c:delete val="0"/>
        <c:axPos val="l"/>
        <c:majorGridlines/>
        <c:numFmt formatCode="&quot;$&quot;#,##0" sourceLinked="1"/>
        <c:majorTickMark val="out"/>
        <c:minorTickMark val="none"/>
        <c:tickLblPos val="nextTo"/>
        <c:crossAx val="149813496"/>
        <c:crosses val="autoZero"/>
        <c:crossBetween val="between"/>
      </c:valAx>
    </c:plotArea>
    <c:legend>
      <c:legendPos val="t"/>
      <c:layout>
        <c:manualLayout>
          <c:xMode val="edge"/>
          <c:yMode val="edge"/>
          <c:x val="0.26457813620071685"/>
          <c:y val="0.17397140365086294"/>
          <c:w val="0.4418792551330698"/>
          <c:h val="7.795311672618159E-2"/>
        </c:manualLayout>
      </c:layout>
      <c:overlay val="1"/>
    </c:legend>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a:t>Derived Response Compared to Starting Position</a:t>
            </a:r>
          </a:p>
        </c:rich>
      </c:tx>
      <c:overlay val="0"/>
    </c:title>
    <c:autoTitleDeleted val="0"/>
    <c:plotArea>
      <c:layout>
        <c:manualLayout>
          <c:layoutTarget val="inner"/>
          <c:xMode val="edge"/>
          <c:yMode val="edge"/>
          <c:x val="0.10501828664859515"/>
          <c:y val="8.998745819398038E-2"/>
          <c:w val="0.8799543909470332"/>
          <c:h val="0.77521824717562482"/>
        </c:manualLayout>
      </c:layout>
      <c:lineChart>
        <c:grouping val="standard"/>
        <c:varyColors val="0"/>
        <c:ser>
          <c:idx val="1"/>
          <c:order val="0"/>
          <c:tx>
            <c:strRef>
              <c:f>'Wheat Response Tables'!$C$34</c:f>
              <c:strCache>
                <c:ptCount val="1"/>
                <c:pt idx="0">
                  <c:v>&gt; 2.5t</c:v>
                </c:pt>
              </c:strCache>
            </c:strRef>
          </c:tx>
          <c:spPr>
            <a:ln w="50800">
              <a:solidFill>
                <a:schemeClr val="tx2">
                  <a:lumMod val="60000"/>
                  <a:lumOff val="40000"/>
                </a:schemeClr>
              </a:solidFill>
            </a:ln>
          </c:spPr>
          <c:marker>
            <c:symbol val="none"/>
          </c:marker>
          <c:cat>
            <c:numRef>
              <c:f>'Wheat Response Tables'!$B$35:$B$51</c:f>
              <c:numCache>
                <c:formatCode>General</c:formatCod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'Wheat Response Tables'!$C$35:$C$51</c:f>
              <c:numCache>
                <c:formatCode>0%</c:formatCode>
                <c:ptCount val="16"/>
                <c:pt idx="0">
                  <c:v>1</c:v>
                </c:pt>
                <c:pt idx="1">
                  <c:v>1.08</c:v>
                </c:pt>
                <c:pt idx="2">
                  <c:v>1.1499999999999999</c:v>
                </c:pt>
                <c:pt idx="3">
                  <c:v>1.22</c:v>
                </c:pt>
                <c:pt idx="4">
                  <c:v>1.21</c:v>
                </c:pt>
                <c:pt idx="5">
                  <c:v>1.19</c:v>
                </c:pt>
                <c:pt idx="6">
                  <c:v>1.17</c:v>
                </c:pt>
                <c:pt idx="7">
                  <c:v>1.1499999999999999</c:v>
                </c:pt>
                <c:pt idx="8">
                  <c:v>1.1299999999999999</c:v>
                </c:pt>
                <c:pt idx="9">
                  <c:v>1.1100000000000001</c:v>
                </c:pt>
                <c:pt idx="10">
                  <c:v>1.1000000000000001</c:v>
                </c:pt>
                <c:pt idx="11">
                  <c:v>1.0900000000000001</c:v>
                </c:pt>
                <c:pt idx="12">
                  <c:v>1.08</c:v>
                </c:pt>
                <c:pt idx="13">
                  <c:v>1.07</c:v>
                </c:pt>
                <c:pt idx="14">
                  <c:v>1.06</c:v>
                </c:pt>
                <c:pt idx="15">
                  <c:v>1.05</c:v>
                </c:pt>
              </c:numCache>
            </c:numRef>
          </c:val>
          <c:smooth val="1"/>
        </c:ser>
        <c:ser>
          <c:idx val="2"/>
          <c:order val="1"/>
          <c:tx>
            <c:strRef>
              <c:f>'Wheat Response Tables'!$E$34</c:f>
              <c:strCache>
                <c:ptCount val="1"/>
                <c:pt idx="0">
                  <c:v>1.5t -2.5t</c:v>
                </c:pt>
              </c:strCache>
            </c:strRef>
          </c:tx>
          <c:spPr>
            <a:ln w="50800">
              <a:solidFill>
                <a:schemeClr val="accent3">
                  <a:lumMod val="75000"/>
                </a:schemeClr>
              </a:solidFill>
            </a:ln>
          </c:spPr>
          <c:marker>
            <c:symbol val="none"/>
          </c:marker>
          <c:cat>
            <c:numRef>
              <c:f>'Wheat Response Tables'!$B$35:$B$51</c:f>
              <c:numCache>
                <c:formatCode>General</c:formatCod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'Wheat Response Tables'!$E$35:$E$51</c:f>
              <c:numCache>
                <c:formatCode>0%</c:formatCode>
                <c:ptCount val="16"/>
                <c:pt idx="0">
                  <c:v>1</c:v>
                </c:pt>
                <c:pt idx="1">
                  <c:v>1.05</c:v>
                </c:pt>
                <c:pt idx="2">
                  <c:v>1.08</c:v>
                </c:pt>
                <c:pt idx="3">
                  <c:v>1.1000000000000001</c:v>
                </c:pt>
                <c:pt idx="4">
                  <c:v>1.08</c:v>
                </c:pt>
                <c:pt idx="5">
                  <c:v>1.06</c:v>
                </c:pt>
                <c:pt idx="6">
                  <c:v>1.04</c:v>
                </c:pt>
                <c:pt idx="7">
                  <c:v>1.03</c:v>
                </c:pt>
                <c:pt idx="8">
                  <c:v>1.02</c:v>
                </c:pt>
                <c:pt idx="9">
                  <c:v>1.01</c:v>
                </c:pt>
                <c:pt idx="10">
                  <c:v>1</c:v>
                </c:pt>
                <c:pt idx="11">
                  <c:v>0.99</c:v>
                </c:pt>
                <c:pt idx="12">
                  <c:v>0.98</c:v>
                </c:pt>
                <c:pt idx="13">
                  <c:v>0.97</c:v>
                </c:pt>
                <c:pt idx="14">
                  <c:v>0.96</c:v>
                </c:pt>
                <c:pt idx="15">
                  <c:v>0.95</c:v>
                </c:pt>
              </c:numCache>
            </c:numRef>
          </c:val>
          <c:smooth val="1"/>
        </c:ser>
        <c:ser>
          <c:idx val="3"/>
          <c:order val="2"/>
          <c:tx>
            <c:strRef>
              <c:f>'Wheat Response Tables'!$I$34</c:f>
              <c:strCache>
                <c:ptCount val="1"/>
                <c:pt idx="0">
                  <c:v>&lt; 1.5t</c:v>
                </c:pt>
              </c:strCache>
            </c:strRef>
          </c:tx>
          <c:marker>
            <c:symbol val="none"/>
          </c:marker>
          <c:cat>
            <c:numRef>
              <c:f>'Wheat Response Tables'!$B$35:$B$51</c:f>
              <c:numCache>
                <c:formatCode>General</c:formatCod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'Wheat Response Tables'!$F$35:$F$51</c:f>
            </c:numRef>
          </c:val>
          <c:smooth val="1"/>
        </c:ser>
        <c:ser>
          <c:idx val="4"/>
          <c:order val="3"/>
          <c:tx>
            <c:strRef>
              <c:f>'Wheat Response Tables'!#REF!</c:f>
              <c:strCache>
                <c:ptCount val="1"/>
                <c:pt idx="0">
                  <c:v>#REF!</c:v>
                </c:pt>
              </c:strCache>
            </c:strRef>
          </c:tx>
          <c:cat>
            <c:numRef>
              <c:f>'Wheat Response Tables'!$B$35:$B$51</c:f>
              <c:numCache>
                <c:formatCode>General</c:formatCod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'Wheat Response Tables'!$G$35:$G$51</c:f>
            </c:numRef>
          </c:val>
          <c:smooth val="0"/>
        </c:ser>
        <c:ser>
          <c:idx val="5"/>
          <c:order val="4"/>
          <c:tx>
            <c:strRef>
              <c:f>'Wheat Response Tables'!$I$34</c:f>
              <c:strCache>
                <c:ptCount val="1"/>
                <c:pt idx="0">
                  <c:v>&lt; 1.5t</c:v>
                </c:pt>
              </c:strCache>
            </c:strRef>
          </c:tx>
          <c:spPr>
            <a:ln w="50800">
              <a:solidFill>
                <a:srgbClr val="FF0000"/>
              </a:solidFill>
            </a:ln>
          </c:spPr>
          <c:marker>
            <c:symbol val="none"/>
          </c:marker>
          <c:cat>
            <c:numRef>
              <c:f>'Wheat Response Tables'!$B$35:$B$51</c:f>
              <c:numCache>
                <c:formatCode>General</c:formatCod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'Wheat Response Tables'!$I$35:$I$50</c:f>
              <c:numCache>
                <c:formatCode>0%</c:formatCode>
                <c:ptCount val="16"/>
                <c:pt idx="0">
                  <c:v>1</c:v>
                </c:pt>
                <c:pt idx="1">
                  <c:v>1.01</c:v>
                </c:pt>
                <c:pt idx="2">
                  <c:v>1.04</c:v>
                </c:pt>
                <c:pt idx="3">
                  <c:v>1.06</c:v>
                </c:pt>
                <c:pt idx="4">
                  <c:v>1.04</c:v>
                </c:pt>
                <c:pt idx="5">
                  <c:v>1.02</c:v>
                </c:pt>
                <c:pt idx="6">
                  <c:v>1</c:v>
                </c:pt>
                <c:pt idx="7">
                  <c:v>0.98</c:v>
                </c:pt>
                <c:pt idx="8">
                  <c:v>0.97</c:v>
                </c:pt>
                <c:pt idx="9">
                  <c:v>0.96</c:v>
                </c:pt>
                <c:pt idx="10">
                  <c:v>0.95</c:v>
                </c:pt>
                <c:pt idx="11">
                  <c:v>0.94</c:v>
                </c:pt>
                <c:pt idx="12">
                  <c:v>0.93</c:v>
                </c:pt>
                <c:pt idx="13">
                  <c:v>0.92</c:v>
                </c:pt>
                <c:pt idx="14">
                  <c:v>0.91</c:v>
                </c:pt>
                <c:pt idx="15">
                  <c:v>0.9</c:v>
                </c:pt>
              </c:numCache>
            </c:numRef>
          </c:val>
          <c:smooth val="1"/>
        </c:ser>
        <c:ser>
          <c:idx val="6"/>
          <c:order val="5"/>
          <c:tx>
            <c:strRef>
              <c:f>'Wheat Response Tables'!$K$34</c:f>
              <c:strCache>
                <c:ptCount val="1"/>
                <c:pt idx="0">
                  <c:v>No Lime</c:v>
                </c:pt>
              </c:strCache>
            </c:strRef>
          </c:tx>
          <c:marker>
            <c:symbol val="none"/>
          </c:marker>
          <c:cat>
            <c:numRef>
              <c:f>'Wheat Response Tables'!$B$35:$B$51</c:f>
              <c:numCache>
                <c:formatCode>General</c:formatCod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'Wheat Response Tables'!$I$51:$I$51</c:f>
            </c:numRef>
          </c:val>
          <c:smooth val="1"/>
        </c:ser>
        <c:ser>
          <c:idx val="0"/>
          <c:order val="6"/>
          <c:tx>
            <c:v>No Lime</c:v>
          </c:tx>
          <c:spPr>
            <a:ln w="50800">
              <a:solidFill>
                <a:schemeClr val="tx1"/>
              </a:solidFill>
            </a:ln>
          </c:spPr>
          <c:marker>
            <c:symbol val="none"/>
          </c:marker>
          <c:val>
            <c:numRef>
              <c:f>'Wheat Response Tables'!$K$35:$K$50</c:f>
              <c:numCache>
                <c:formatCode>0%</c:formatCode>
                <c:ptCount val="16"/>
                <c:pt idx="0">
                  <c:v>1</c:v>
                </c:pt>
                <c:pt idx="1">
                  <c:v>0.99</c:v>
                </c:pt>
                <c:pt idx="2">
                  <c:v>0.98</c:v>
                </c:pt>
                <c:pt idx="3">
                  <c:v>0.97</c:v>
                </c:pt>
                <c:pt idx="4">
                  <c:v>0.96</c:v>
                </c:pt>
                <c:pt idx="5">
                  <c:v>0.95</c:v>
                </c:pt>
                <c:pt idx="6">
                  <c:v>0.94</c:v>
                </c:pt>
                <c:pt idx="7">
                  <c:v>0.93</c:v>
                </c:pt>
                <c:pt idx="8">
                  <c:v>0.92</c:v>
                </c:pt>
                <c:pt idx="9">
                  <c:v>0.91</c:v>
                </c:pt>
                <c:pt idx="10">
                  <c:v>0.9</c:v>
                </c:pt>
                <c:pt idx="11">
                  <c:v>0.89</c:v>
                </c:pt>
                <c:pt idx="12">
                  <c:v>0.88</c:v>
                </c:pt>
                <c:pt idx="13">
                  <c:v>0.87</c:v>
                </c:pt>
                <c:pt idx="14">
                  <c:v>0.86</c:v>
                </c:pt>
                <c:pt idx="15">
                  <c:v>0.85</c:v>
                </c:pt>
              </c:numCache>
            </c:numRef>
          </c:val>
          <c:smooth val="0"/>
        </c:ser>
        <c:dLbls>
          <c:showLegendKey val="0"/>
          <c:showVal val="0"/>
          <c:showCatName val="0"/>
          <c:showSerName val="0"/>
          <c:showPercent val="0"/>
          <c:showBubbleSize val="0"/>
        </c:dLbls>
        <c:smooth val="0"/>
        <c:axId val="472506112"/>
        <c:axId val="472503368"/>
      </c:lineChart>
      <c:catAx>
        <c:axId val="472506112"/>
        <c:scaling>
          <c:orientation val="minMax"/>
        </c:scaling>
        <c:delete val="0"/>
        <c:axPos val="b"/>
        <c:title>
          <c:tx>
            <c:rich>
              <a:bodyPr/>
              <a:lstStyle/>
              <a:p>
                <a:pPr>
                  <a:defRPr/>
                </a:pPr>
                <a:r>
                  <a:rPr lang="en-US"/>
                  <a:t>Years after Liming</a:t>
                </a:r>
              </a:p>
            </c:rich>
          </c:tx>
          <c:overlay val="0"/>
        </c:title>
        <c:numFmt formatCode="General" sourceLinked="1"/>
        <c:majorTickMark val="none"/>
        <c:minorTickMark val="none"/>
        <c:tickLblPos val="nextTo"/>
        <c:crossAx val="472503368"/>
        <c:crosses val="autoZero"/>
        <c:auto val="1"/>
        <c:lblAlgn val="ctr"/>
        <c:lblOffset val="100"/>
        <c:tickLblSkip val="2"/>
        <c:tickMarkSkip val="2"/>
        <c:noMultiLvlLbl val="0"/>
      </c:catAx>
      <c:valAx>
        <c:axId val="472503368"/>
        <c:scaling>
          <c:orientation val="minMax"/>
          <c:min val="0.8"/>
        </c:scaling>
        <c:delete val="0"/>
        <c:axPos val="l"/>
        <c:majorGridlines/>
        <c:title>
          <c:tx>
            <c:rich>
              <a:bodyPr rot="-5400000" vert="horz"/>
              <a:lstStyle/>
              <a:p>
                <a:pPr>
                  <a:defRPr/>
                </a:pPr>
                <a:r>
                  <a:rPr lang="en-US"/>
                  <a:t>% of Starting yield level</a:t>
                </a:r>
              </a:p>
            </c:rich>
          </c:tx>
          <c:overlay val="0"/>
        </c:title>
        <c:numFmt formatCode="0%" sourceLinked="1"/>
        <c:majorTickMark val="none"/>
        <c:minorTickMark val="none"/>
        <c:tickLblPos val="nextTo"/>
        <c:spPr>
          <a:ln w="9525">
            <a:noFill/>
          </a:ln>
        </c:spPr>
        <c:crossAx val="472506112"/>
        <c:crosses val="autoZero"/>
        <c:crossBetween val="between"/>
      </c:valAx>
    </c:plotArea>
    <c:legend>
      <c:legendPos val="b"/>
      <c:layout>
        <c:manualLayout>
          <c:xMode val="edge"/>
          <c:yMode val="edge"/>
          <c:x val="0.41027228636141982"/>
          <c:y val="0.10524141156389566"/>
          <c:w val="0.55415264416667054"/>
          <c:h val="6.3246219692755637E-2"/>
        </c:manualLayout>
      </c:layout>
      <c:overlay val="0"/>
      <c:txPr>
        <a:bodyPr/>
        <a:lstStyle/>
        <a:p>
          <a:pPr>
            <a:defRPr sz="2000"/>
          </a:pPr>
          <a:endParaRPr lang="en-US"/>
        </a:p>
      </c:txPr>
    </c:legend>
    <c:plotVisOnly val="1"/>
    <c:dispBlanksAs val="gap"/>
    <c:showDLblsOverMax val="0"/>
  </c:chart>
  <c:txPr>
    <a:bodyPr/>
    <a:lstStyle/>
    <a:p>
      <a:pPr>
        <a:defRPr sz="1400"/>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a:t>Derived Response Compared to Control Treatment</a:t>
            </a:r>
          </a:p>
        </c:rich>
      </c:tx>
      <c:overlay val="0"/>
    </c:title>
    <c:autoTitleDeleted val="0"/>
    <c:plotArea>
      <c:layout>
        <c:manualLayout>
          <c:layoutTarget val="inner"/>
          <c:xMode val="edge"/>
          <c:yMode val="edge"/>
          <c:x val="0.12700024856443562"/>
          <c:y val="0.15270389785925698"/>
          <c:w val="0.82656447657157894"/>
          <c:h val="0.70113847338898938"/>
        </c:manualLayout>
      </c:layout>
      <c:scatterChart>
        <c:scatterStyle val="smoothMarker"/>
        <c:varyColors val="0"/>
        <c:ser>
          <c:idx val="0"/>
          <c:order val="0"/>
          <c:tx>
            <c:strRef>
              <c:f>'Wheat Response Tables'!$C$26</c:f>
              <c:strCache>
                <c:ptCount val="1"/>
                <c:pt idx="0">
                  <c:v>&gt; 2.5t</c:v>
                </c:pt>
              </c:strCache>
            </c:strRef>
          </c:tx>
          <c:spPr>
            <a:ln w="50800"/>
          </c:spPr>
          <c:marker>
            <c:symbol val="none"/>
          </c:marker>
          <c:xVal>
            <c:numRef>
              <c:f>'Wheat Response Tables'!$B$27:$B$31</c:f>
              <c:numCache>
                <c:formatCode>General</c:formatCode>
                <c:ptCount val="5"/>
                <c:pt idx="0">
                  <c:v>1</c:v>
                </c:pt>
                <c:pt idx="1">
                  <c:v>3</c:v>
                </c:pt>
                <c:pt idx="2">
                  <c:v>6</c:v>
                </c:pt>
                <c:pt idx="3">
                  <c:v>10</c:v>
                </c:pt>
                <c:pt idx="4">
                  <c:v>15</c:v>
                </c:pt>
              </c:numCache>
            </c:numRef>
          </c:xVal>
          <c:yVal>
            <c:numRef>
              <c:f>'Wheat Response Tables'!$C$27:$C$31</c:f>
              <c:numCache>
                <c:formatCode>0%</c:formatCode>
                <c:ptCount val="5"/>
                <c:pt idx="0">
                  <c:v>1.08</c:v>
                </c:pt>
                <c:pt idx="1">
                  <c:v>1.25</c:v>
                </c:pt>
                <c:pt idx="2">
                  <c:v>1.23</c:v>
                </c:pt>
                <c:pt idx="3">
                  <c:v>1.2</c:v>
                </c:pt>
                <c:pt idx="4">
                  <c:v>1.2</c:v>
                </c:pt>
              </c:numCache>
            </c:numRef>
          </c:yVal>
          <c:smooth val="1"/>
        </c:ser>
        <c:ser>
          <c:idx val="1"/>
          <c:order val="1"/>
          <c:tx>
            <c:strRef>
              <c:f>'Wheat Response Tables'!$D$26</c:f>
              <c:strCache>
                <c:ptCount val="1"/>
                <c:pt idx="0">
                  <c:v>1.5t -2.5t</c:v>
                </c:pt>
              </c:strCache>
            </c:strRef>
          </c:tx>
          <c:spPr>
            <a:ln w="50800">
              <a:solidFill>
                <a:schemeClr val="accent3">
                  <a:lumMod val="75000"/>
                </a:schemeClr>
              </a:solidFill>
            </a:ln>
          </c:spPr>
          <c:marker>
            <c:symbol val="none"/>
          </c:marker>
          <c:xVal>
            <c:numRef>
              <c:f>'Wheat Response Tables'!$B$27:$B$31</c:f>
              <c:numCache>
                <c:formatCode>General</c:formatCode>
                <c:ptCount val="5"/>
                <c:pt idx="0">
                  <c:v>1</c:v>
                </c:pt>
                <c:pt idx="1">
                  <c:v>3</c:v>
                </c:pt>
                <c:pt idx="2">
                  <c:v>6</c:v>
                </c:pt>
                <c:pt idx="3">
                  <c:v>10</c:v>
                </c:pt>
                <c:pt idx="4">
                  <c:v>15</c:v>
                </c:pt>
              </c:numCache>
            </c:numRef>
          </c:xVal>
          <c:yVal>
            <c:numRef>
              <c:f>'Wheat Response Tables'!$D$27:$D$31</c:f>
              <c:numCache>
                <c:formatCode>0%</c:formatCode>
                <c:ptCount val="5"/>
                <c:pt idx="0">
                  <c:v>1.05</c:v>
                </c:pt>
                <c:pt idx="1">
                  <c:v>1.1299999999999999</c:v>
                </c:pt>
                <c:pt idx="2">
                  <c:v>1.1200000000000001</c:v>
                </c:pt>
                <c:pt idx="3">
                  <c:v>1.1000000000000001</c:v>
                </c:pt>
                <c:pt idx="4">
                  <c:v>1.1000000000000001</c:v>
                </c:pt>
              </c:numCache>
            </c:numRef>
          </c:yVal>
          <c:smooth val="1"/>
        </c:ser>
        <c:ser>
          <c:idx val="2"/>
          <c:order val="2"/>
          <c:tx>
            <c:strRef>
              <c:f>'Wheat Response Tables'!$E$26</c:f>
              <c:strCache>
                <c:ptCount val="1"/>
                <c:pt idx="0">
                  <c:v>&lt; 1.5t</c:v>
                </c:pt>
              </c:strCache>
            </c:strRef>
          </c:tx>
          <c:spPr>
            <a:ln w="50800">
              <a:solidFill>
                <a:schemeClr val="accent6">
                  <a:lumMod val="75000"/>
                </a:schemeClr>
              </a:solidFill>
            </a:ln>
          </c:spPr>
          <c:marker>
            <c:symbol val="none"/>
          </c:marker>
          <c:xVal>
            <c:numRef>
              <c:f>'Wheat Response Tables'!$B$27:$B$31</c:f>
              <c:numCache>
                <c:formatCode>General</c:formatCode>
                <c:ptCount val="5"/>
                <c:pt idx="0">
                  <c:v>1</c:v>
                </c:pt>
                <c:pt idx="1">
                  <c:v>3</c:v>
                </c:pt>
                <c:pt idx="2">
                  <c:v>6</c:v>
                </c:pt>
                <c:pt idx="3">
                  <c:v>10</c:v>
                </c:pt>
                <c:pt idx="4">
                  <c:v>15</c:v>
                </c:pt>
              </c:numCache>
            </c:numRef>
          </c:xVal>
          <c:yVal>
            <c:numRef>
              <c:f>'Wheat Response Tables'!$E$27:$E$31</c:f>
              <c:numCache>
                <c:formatCode>0%</c:formatCode>
                <c:ptCount val="5"/>
                <c:pt idx="0">
                  <c:v>1.01</c:v>
                </c:pt>
                <c:pt idx="1">
                  <c:v>1.08</c:v>
                </c:pt>
                <c:pt idx="2">
                  <c:v>1.0674999999999999</c:v>
                </c:pt>
                <c:pt idx="3">
                  <c:v>1.06</c:v>
                </c:pt>
                <c:pt idx="4">
                  <c:v>1.06</c:v>
                </c:pt>
              </c:numCache>
            </c:numRef>
          </c:yVal>
          <c:smooth val="1"/>
        </c:ser>
        <c:ser>
          <c:idx val="3"/>
          <c:order val="3"/>
          <c:tx>
            <c:strRef>
              <c:f>'Wheat Response Tables'!$H$26</c:f>
              <c:strCache>
                <c:ptCount val="1"/>
                <c:pt idx="0">
                  <c:v>No Lime</c:v>
                </c:pt>
              </c:strCache>
            </c:strRef>
          </c:tx>
          <c:spPr>
            <a:ln w="50800">
              <a:solidFill>
                <a:schemeClr val="tx1"/>
              </a:solidFill>
            </a:ln>
          </c:spPr>
          <c:marker>
            <c:symbol val="none"/>
          </c:marker>
          <c:xVal>
            <c:numRef>
              <c:f>'Wheat Response Tables'!$B$27:$B$31</c:f>
              <c:numCache>
                <c:formatCode>General</c:formatCode>
                <c:ptCount val="5"/>
                <c:pt idx="0">
                  <c:v>1</c:v>
                </c:pt>
                <c:pt idx="1">
                  <c:v>3</c:v>
                </c:pt>
                <c:pt idx="2">
                  <c:v>6</c:v>
                </c:pt>
                <c:pt idx="3">
                  <c:v>10</c:v>
                </c:pt>
                <c:pt idx="4">
                  <c:v>15</c:v>
                </c:pt>
              </c:numCache>
            </c:numRef>
          </c:xVal>
          <c:yVal>
            <c:numRef>
              <c:f>'Wheat Response Tables'!$H$27:$H$31</c:f>
              <c:numCache>
                <c:formatCode>0%</c:formatCode>
                <c:ptCount val="5"/>
                <c:pt idx="0">
                  <c:v>1</c:v>
                </c:pt>
                <c:pt idx="1">
                  <c:v>1</c:v>
                </c:pt>
                <c:pt idx="2">
                  <c:v>1</c:v>
                </c:pt>
                <c:pt idx="3">
                  <c:v>1</c:v>
                </c:pt>
                <c:pt idx="4">
                  <c:v>1</c:v>
                </c:pt>
              </c:numCache>
            </c:numRef>
          </c:yVal>
          <c:smooth val="1"/>
        </c:ser>
        <c:dLbls>
          <c:showLegendKey val="0"/>
          <c:showVal val="0"/>
          <c:showCatName val="0"/>
          <c:showSerName val="0"/>
          <c:showPercent val="0"/>
          <c:showBubbleSize val="0"/>
        </c:dLbls>
        <c:axId val="472505328"/>
        <c:axId val="472506896"/>
      </c:scatterChart>
      <c:valAx>
        <c:axId val="472505328"/>
        <c:scaling>
          <c:orientation val="minMax"/>
        </c:scaling>
        <c:delete val="0"/>
        <c:axPos val="b"/>
        <c:title>
          <c:tx>
            <c:rich>
              <a:bodyPr/>
              <a:lstStyle/>
              <a:p>
                <a:pPr>
                  <a:defRPr sz="1600"/>
                </a:pPr>
                <a:r>
                  <a:rPr lang="en-US" sz="1600"/>
                  <a:t>Years after Liming</a:t>
                </a:r>
              </a:p>
            </c:rich>
          </c:tx>
          <c:overlay val="0"/>
        </c:title>
        <c:numFmt formatCode="General" sourceLinked="1"/>
        <c:majorTickMark val="none"/>
        <c:minorTickMark val="none"/>
        <c:tickLblPos val="nextTo"/>
        <c:txPr>
          <a:bodyPr/>
          <a:lstStyle/>
          <a:p>
            <a:pPr>
              <a:defRPr sz="1400"/>
            </a:pPr>
            <a:endParaRPr lang="en-US"/>
          </a:p>
        </c:txPr>
        <c:crossAx val="472506896"/>
        <c:crosses val="autoZero"/>
        <c:crossBetween val="midCat"/>
      </c:valAx>
      <c:valAx>
        <c:axId val="472506896"/>
        <c:scaling>
          <c:orientation val="minMax"/>
          <c:max val="1.3"/>
          <c:min val="0.9"/>
        </c:scaling>
        <c:delete val="0"/>
        <c:axPos val="l"/>
        <c:majorGridlines/>
        <c:title>
          <c:tx>
            <c:rich>
              <a:bodyPr/>
              <a:lstStyle/>
              <a:p>
                <a:pPr>
                  <a:defRPr sz="1600"/>
                </a:pPr>
                <a:r>
                  <a:rPr lang="en-AU" sz="1600"/>
                  <a:t>% of Control</a:t>
                </a:r>
              </a:p>
            </c:rich>
          </c:tx>
          <c:overlay val="0"/>
        </c:title>
        <c:numFmt formatCode="0%" sourceLinked="1"/>
        <c:majorTickMark val="none"/>
        <c:minorTickMark val="none"/>
        <c:tickLblPos val="nextTo"/>
        <c:txPr>
          <a:bodyPr/>
          <a:lstStyle/>
          <a:p>
            <a:pPr>
              <a:defRPr sz="1400"/>
            </a:pPr>
            <a:endParaRPr lang="en-US"/>
          </a:p>
        </c:txPr>
        <c:crossAx val="472505328"/>
        <c:crosses val="autoZero"/>
        <c:crossBetween val="midCat"/>
        <c:majorUnit val="0.05"/>
      </c:valAx>
    </c:plotArea>
    <c:legend>
      <c:legendPos val="r"/>
      <c:layout>
        <c:manualLayout>
          <c:xMode val="edge"/>
          <c:yMode val="edge"/>
          <c:x val="0.39820093259837602"/>
          <c:y val="0.16110432560070967"/>
          <c:w val="0.55224665795212979"/>
          <c:h val="7.5075854603242231E-2"/>
        </c:manualLayout>
      </c:layout>
      <c:overlay val="0"/>
      <c:txPr>
        <a:bodyPr/>
        <a:lstStyle/>
        <a:p>
          <a:pPr>
            <a:defRPr sz="2000"/>
          </a:pPr>
          <a:endParaRPr lang="en-US"/>
        </a:p>
      </c:txPr>
    </c:legend>
    <c:plotVisOnly val="1"/>
    <c:dispBlanksAs val="gap"/>
    <c:showDLblsOverMax val="0"/>
  </c:char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AU"/>
              <a:t>WA Data Points for 3 Liming Rates</a:t>
            </a:r>
          </a:p>
        </c:rich>
      </c:tx>
      <c:overlay val="0"/>
    </c:title>
    <c:autoTitleDeleted val="0"/>
    <c:plotArea>
      <c:layout>
        <c:manualLayout>
          <c:layoutTarget val="inner"/>
          <c:xMode val="edge"/>
          <c:yMode val="edge"/>
          <c:x val="0.12944963910761209"/>
          <c:y val="0.13886983186507687"/>
          <c:w val="0.84734842519685061"/>
          <c:h val="0.73111759706207802"/>
        </c:manualLayout>
      </c:layout>
      <c:scatterChart>
        <c:scatterStyle val="lineMarker"/>
        <c:varyColors val="0"/>
        <c:ser>
          <c:idx val="0"/>
          <c:order val="0"/>
          <c:tx>
            <c:strRef>
              <c:f>'Wheat Response Tables'!$C$4</c:f>
              <c:strCache>
                <c:ptCount val="1"/>
                <c:pt idx="0">
                  <c:v>High</c:v>
                </c:pt>
              </c:strCache>
            </c:strRef>
          </c:tx>
          <c:spPr>
            <a:ln w="28575">
              <a:noFill/>
            </a:ln>
          </c:spPr>
          <c:xVal>
            <c:numRef>
              <c:f>'Wheat Response Tables'!$B$6:$B$22</c:f>
              <c:numCache>
                <c:formatCode>General</c:formatCode>
                <c:ptCount val="17"/>
                <c:pt idx="0">
                  <c:v>2</c:v>
                </c:pt>
                <c:pt idx="1">
                  <c:v>3</c:v>
                </c:pt>
                <c:pt idx="2">
                  <c:v>3</c:v>
                </c:pt>
                <c:pt idx="3">
                  <c:v>12</c:v>
                </c:pt>
                <c:pt idx="4">
                  <c:v>1</c:v>
                </c:pt>
                <c:pt idx="5">
                  <c:v>1</c:v>
                </c:pt>
                <c:pt idx="6">
                  <c:v>3</c:v>
                </c:pt>
                <c:pt idx="7">
                  <c:v>2</c:v>
                </c:pt>
                <c:pt idx="8">
                  <c:v>5</c:v>
                </c:pt>
                <c:pt idx="9">
                  <c:v>1</c:v>
                </c:pt>
                <c:pt idx="10">
                  <c:v>3</c:v>
                </c:pt>
                <c:pt idx="11">
                  <c:v>9</c:v>
                </c:pt>
                <c:pt idx="12">
                  <c:v>12</c:v>
                </c:pt>
                <c:pt idx="13">
                  <c:v>18</c:v>
                </c:pt>
                <c:pt idx="14">
                  <c:v>1</c:v>
                </c:pt>
                <c:pt idx="15">
                  <c:v>3</c:v>
                </c:pt>
                <c:pt idx="16">
                  <c:v>6</c:v>
                </c:pt>
              </c:numCache>
            </c:numRef>
          </c:xVal>
          <c:yVal>
            <c:numRef>
              <c:f>'Wheat Response Tables'!$C$6:$C$22</c:f>
              <c:numCache>
                <c:formatCode>General</c:formatCode>
                <c:ptCount val="17"/>
                <c:pt idx="1">
                  <c:v>0</c:v>
                </c:pt>
                <c:pt idx="2">
                  <c:v>0</c:v>
                </c:pt>
                <c:pt idx="5" formatCode="0%">
                  <c:v>1.1741935483870969</c:v>
                </c:pt>
                <c:pt idx="6" formatCode="0%">
                  <c:v>1.5128205128205128</c:v>
                </c:pt>
                <c:pt idx="13" formatCode="0%">
                  <c:v>1.2069000000000001</c:v>
                </c:pt>
              </c:numCache>
            </c:numRef>
          </c:yVal>
          <c:smooth val="0"/>
        </c:ser>
        <c:ser>
          <c:idx val="1"/>
          <c:order val="1"/>
          <c:tx>
            <c:strRef>
              <c:f>'Wheat Response Tables'!$D$4</c:f>
              <c:strCache>
                <c:ptCount val="1"/>
                <c:pt idx="0">
                  <c:v>Med</c:v>
                </c:pt>
              </c:strCache>
            </c:strRef>
          </c:tx>
          <c:spPr>
            <a:ln w="28575">
              <a:noFill/>
            </a:ln>
          </c:spPr>
          <c:xVal>
            <c:numRef>
              <c:f>'Wheat Response Tables'!$B$6:$B$22</c:f>
              <c:numCache>
                <c:formatCode>General</c:formatCode>
                <c:ptCount val="17"/>
                <c:pt idx="0">
                  <c:v>2</c:v>
                </c:pt>
                <c:pt idx="1">
                  <c:v>3</c:v>
                </c:pt>
                <c:pt idx="2">
                  <c:v>3</c:v>
                </c:pt>
                <c:pt idx="3">
                  <c:v>12</c:v>
                </c:pt>
                <c:pt idx="4">
                  <c:v>1</c:v>
                </c:pt>
                <c:pt idx="5">
                  <c:v>1</c:v>
                </c:pt>
                <c:pt idx="6">
                  <c:v>3</c:v>
                </c:pt>
                <c:pt idx="7">
                  <c:v>2</c:v>
                </c:pt>
                <c:pt idx="8">
                  <c:v>5</c:v>
                </c:pt>
                <c:pt idx="9">
                  <c:v>1</c:v>
                </c:pt>
                <c:pt idx="10">
                  <c:v>3</c:v>
                </c:pt>
                <c:pt idx="11">
                  <c:v>9</c:v>
                </c:pt>
                <c:pt idx="12">
                  <c:v>12</c:v>
                </c:pt>
                <c:pt idx="13">
                  <c:v>18</c:v>
                </c:pt>
                <c:pt idx="14">
                  <c:v>1</c:v>
                </c:pt>
                <c:pt idx="15">
                  <c:v>3</c:v>
                </c:pt>
                <c:pt idx="16">
                  <c:v>6</c:v>
                </c:pt>
              </c:numCache>
            </c:numRef>
          </c:xVal>
          <c:yVal>
            <c:numRef>
              <c:f>'Wheat Response Tables'!$D$6:$D$22</c:f>
              <c:numCache>
                <c:formatCode>General</c:formatCode>
                <c:ptCount val="17"/>
                <c:pt idx="3" formatCode="0%">
                  <c:v>1.1022727272727273</c:v>
                </c:pt>
                <c:pt idx="4" formatCode="0%">
                  <c:v>1.1531531531531531</c:v>
                </c:pt>
                <c:pt idx="5" formatCode="0%">
                  <c:v>1.064516129032258</c:v>
                </c:pt>
                <c:pt idx="6" formatCode="0%">
                  <c:v>1.1282051282051282</c:v>
                </c:pt>
                <c:pt idx="7" formatCode="0%">
                  <c:v>1.3288590604026846</c:v>
                </c:pt>
                <c:pt idx="8" formatCode="0%">
                  <c:v>1</c:v>
                </c:pt>
                <c:pt idx="9" formatCode="0%">
                  <c:v>1</c:v>
                </c:pt>
                <c:pt idx="10" formatCode="0%">
                  <c:v>1.125</c:v>
                </c:pt>
                <c:pt idx="11" formatCode="0%">
                  <c:v>1.28</c:v>
                </c:pt>
                <c:pt idx="12" formatCode="0%">
                  <c:v>1.1153846153846154</c:v>
                </c:pt>
                <c:pt idx="13" formatCode="0%">
                  <c:v>1.1033999999999999</c:v>
                </c:pt>
                <c:pt idx="14" formatCode="0%">
                  <c:v>1.02</c:v>
                </c:pt>
                <c:pt idx="15" formatCode="0%">
                  <c:v>1.1299999999999999</c:v>
                </c:pt>
                <c:pt idx="16" formatCode="0%">
                  <c:v>1.1200000000000001</c:v>
                </c:pt>
              </c:numCache>
            </c:numRef>
          </c:yVal>
          <c:smooth val="0"/>
        </c:ser>
        <c:ser>
          <c:idx val="2"/>
          <c:order val="2"/>
          <c:tx>
            <c:strRef>
              <c:f>'Wheat Response Tables'!$E$4</c:f>
              <c:strCache>
                <c:ptCount val="1"/>
                <c:pt idx="0">
                  <c:v>Low</c:v>
                </c:pt>
              </c:strCache>
            </c:strRef>
          </c:tx>
          <c:spPr>
            <a:ln w="28575">
              <a:noFill/>
            </a:ln>
          </c:spPr>
          <c:xVal>
            <c:numRef>
              <c:f>'Wheat Response Tables'!$B$6:$B$22</c:f>
              <c:numCache>
                <c:formatCode>General</c:formatCode>
                <c:ptCount val="17"/>
                <c:pt idx="0">
                  <c:v>2</c:v>
                </c:pt>
                <c:pt idx="1">
                  <c:v>3</c:v>
                </c:pt>
                <c:pt idx="2">
                  <c:v>3</c:v>
                </c:pt>
                <c:pt idx="3">
                  <c:v>12</c:v>
                </c:pt>
                <c:pt idx="4">
                  <c:v>1</c:v>
                </c:pt>
                <c:pt idx="5">
                  <c:v>1</c:v>
                </c:pt>
                <c:pt idx="6">
                  <c:v>3</c:v>
                </c:pt>
                <c:pt idx="7">
                  <c:v>2</c:v>
                </c:pt>
                <c:pt idx="8">
                  <c:v>5</c:v>
                </c:pt>
                <c:pt idx="9">
                  <c:v>1</c:v>
                </c:pt>
                <c:pt idx="10">
                  <c:v>3</c:v>
                </c:pt>
                <c:pt idx="11">
                  <c:v>9</c:v>
                </c:pt>
                <c:pt idx="12">
                  <c:v>12</c:v>
                </c:pt>
                <c:pt idx="13">
                  <c:v>18</c:v>
                </c:pt>
                <c:pt idx="14">
                  <c:v>1</c:v>
                </c:pt>
                <c:pt idx="15">
                  <c:v>3</c:v>
                </c:pt>
                <c:pt idx="16">
                  <c:v>6</c:v>
                </c:pt>
              </c:numCache>
            </c:numRef>
          </c:xVal>
          <c:yVal>
            <c:numRef>
              <c:f>'Wheat Response Tables'!$E$6:$E$22</c:f>
              <c:numCache>
                <c:formatCode>0%</c:formatCode>
                <c:ptCount val="17"/>
                <c:pt idx="0">
                  <c:v>0.99259259259259258</c:v>
                </c:pt>
                <c:pt idx="1">
                  <c:v>1.1626506024096386</c:v>
                </c:pt>
                <c:pt idx="2">
                  <c:v>1.06</c:v>
                </c:pt>
                <c:pt idx="3">
                  <c:v>1.0568181818181819</c:v>
                </c:pt>
                <c:pt idx="4">
                  <c:v>1.144144144144144</c:v>
                </c:pt>
                <c:pt idx="7">
                  <c:v>1.2281879194630874</c:v>
                </c:pt>
                <c:pt idx="8">
                  <c:v>1</c:v>
                </c:pt>
                <c:pt idx="13">
                  <c:v>1.1378999999999999</c:v>
                </c:pt>
                <c:pt idx="14">
                  <c:v>1.01</c:v>
                </c:pt>
                <c:pt idx="15">
                  <c:v>1.08</c:v>
                </c:pt>
                <c:pt idx="16">
                  <c:v>1.06</c:v>
                </c:pt>
              </c:numCache>
            </c:numRef>
          </c:yVal>
          <c:smooth val="0"/>
        </c:ser>
        <c:ser>
          <c:idx val="3"/>
          <c:order val="3"/>
          <c:tx>
            <c:strRef>
              <c:f>'Wheat Response Tables'!$F$3</c:f>
              <c:strCache>
                <c:ptCount val="1"/>
              </c:strCache>
            </c:strRef>
          </c:tx>
          <c:spPr>
            <a:ln w="28575">
              <a:noFill/>
            </a:ln>
          </c:spPr>
          <c:xVal>
            <c:numRef>
              <c:f>'Wheat Response Tables'!$B$6:$B$22</c:f>
              <c:numCache>
                <c:formatCode>General</c:formatCode>
                <c:ptCount val="17"/>
                <c:pt idx="0">
                  <c:v>2</c:v>
                </c:pt>
                <c:pt idx="1">
                  <c:v>3</c:v>
                </c:pt>
                <c:pt idx="2">
                  <c:v>3</c:v>
                </c:pt>
                <c:pt idx="3">
                  <c:v>12</c:v>
                </c:pt>
                <c:pt idx="4">
                  <c:v>1</c:v>
                </c:pt>
                <c:pt idx="5">
                  <c:v>1</c:v>
                </c:pt>
                <c:pt idx="6">
                  <c:v>3</c:v>
                </c:pt>
                <c:pt idx="7">
                  <c:v>2</c:v>
                </c:pt>
                <c:pt idx="8">
                  <c:v>5</c:v>
                </c:pt>
                <c:pt idx="9">
                  <c:v>1</c:v>
                </c:pt>
                <c:pt idx="10">
                  <c:v>3</c:v>
                </c:pt>
                <c:pt idx="11">
                  <c:v>9</c:v>
                </c:pt>
                <c:pt idx="12">
                  <c:v>12</c:v>
                </c:pt>
                <c:pt idx="13">
                  <c:v>18</c:v>
                </c:pt>
                <c:pt idx="14">
                  <c:v>1</c:v>
                </c:pt>
                <c:pt idx="15">
                  <c:v>3</c:v>
                </c:pt>
                <c:pt idx="16">
                  <c:v>6</c:v>
                </c:pt>
              </c:numCache>
            </c:numRef>
          </c:xVal>
          <c:yVal>
            <c:numRef>
              <c:f>'Wheat Response Tables'!$F$6:$F$22</c:f>
            </c:numRef>
          </c:yVal>
          <c:smooth val="0"/>
        </c:ser>
        <c:ser>
          <c:idx val="4"/>
          <c:order val="4"/>
          <c:tx>
            <c:strRef>
              <c:f>'Wheat Response Tables'!$G$3</c:f>
              <c:strCache>
                <c:ptCount val="1"/>
              </c:strCache>
            </c:strRef>
          </c:tx>
          <c:spPr>
            <a:ln w="28575">
              <a:noFill/>
            </a:ln>
          </c:spPr>
          <c:xVal>
            <c:numRef>
              <c:f>'Wheat Response Tables'!$B$6:$B$22</c:f>
              <c:numCache>
                <c:formatCode>General</c:formatCode>
                <c:ptCount val="17"/>
                <c:pt idx="0">
                  <c:v>2</c:v>
                </c:pt>
                <c:pt idx="1">
                  <c:v>3</c:v>
                </c:pt>
                <c:pt idx="2">
                  <c:v>3</c:v>
                </c:pt>
                <c:pt idx="3">
                  <c:v>12</c:v>
                </c:pt>
                <c:pt idx="4">
                  <c:v>1</c:v>
                </c:pt>
                <c:pt idx="5">
                  <c:v>1</c:v>
                </c:pt>
                <c:pt idx="6">
                  <c:v>3</c:v>
                </c:pt>
                <c:pt idx="7">
                  <c:v>2</c:v>
                </c:pt>
                <c:pt idx="8">
                  <c:v>5</c:v>
                </c:pt>
                <c:pt idx="9">
                  <c:v>1</c:v>
                </c:pt>
                <c:pt idx="10">
                  <c:v>3</c:v>
                </c:pt>
                <c:pt idx="11">
                  <c:v>9</c:v>
                </c:pt>
                <c:pt idx="12">
                  <c:v>12</c:v>
                </c:pt>
                <c:pt idx="13">
                  <c:v>18</c:v>
                </c:pt>
                <c:pt idx="14">
                  <c:v>1</c:v>
                </c:pt>
                <c:pt idx="15">
                  <c:v>3</c:v>
                </c:pt>
                <c:pt idx="16">
                  <c:v>6</c:v>
                </c:pt>
              </c:numCache>
            </c:numRef>
          </c:xVal>
          <c:yVal>
            <c:numRef>
              <c:f>'Wheat Response Tables'!$G$6:$G$22</c:f>
            </c:numRef>
          </c:yVal>
          <c:smooth val="0"/>
        </c:ser>
        <c:dLbls>
          <c:showLegendKey val="0"/>
          <c:showVal val="0"/>
          <c:showCatName val="0"/>
          <c:showSerName val="0"/>
          <c:showPercent val="0"/>
          <c:showBubbleSize val="0"/>
        </c:dLbls>
        <c:axId val="472506504"/>
        <c:axId val="472503760"/>
      </c:scatterChart>
      <c:valAx>
        <c:axId val="472506504"/>
        <c:scaling>
          <c:orientation val="minMax"/>
        </c:scaling>
        <c:delete val="0"/>
        <c:axPos val="b"/>
        <c:title>
          <c:tx>
            <c:rich>
              <a:bodyPr/>
              <a:lstStyle/>
              <a:p>
                <a:pPr>
                  <a:defRPr/>
                </a:pPr>
                <a:r>
                  <a:rPr lang="en-US"/>
                  <a:t>Years after Liming</a:t>
                </a:r>
              </a:p>
            </c:rich>
          </c:tx>
          <c:overlay val="0"/>
        </c:title>
        <c:numFmt formatCode="General" sourceLinked="1"/>
        <c:majorTickMark val="out"/>
        <c:minorTickMark val="none"/>
        <c:tickLblPos val="nextTo"/>
        <c:crossAx val="472503760"/>
        <c:crosses val="autoZero"/>
        <c:crossBetween val="midCat"/>
      </c:valAx>
      <c:valAx>
        <c:axId val="472503760"/>
        <c:scaling>
          <c:orientation val="minMax"/>
          <c:min val="0.9"/>
        </c:scaling>
        <c:delete val="0"/>
        <c:axPos val="l"/>
        <c:majorGridlines/>
        <c:title>
          <c:tx>
            <c:rich>
              <a:bodyPr rot="-5400000" vert="horz"/>
              <a:lstStyle/>
              <a:p>
                <a:pPr>
                  <a:defRPr/>
                </a:pPr>
                <a:r>
                  <a:rPr lang="en-US"/>
                  <a:t>% of Control</a:t>
                </a:r>
              </a:p>
            </c:rich>
          </c:tx>
          <c:overlay val="0"/>
        </c:title>
        <c:numFmt formatCode="0%" sourceLinked="0"/>
        <c:majorTickMark val="out"/>
        <c:minorTickMark val="none"/>
        <c:tickLblPos val="nextTo"/>
        <c:crossAx val="472506504"/>
        <c:crosses val="autoZero"/>
        <c:crossBetween val="midCat"/>
      </c:valAx>
    </c:plotArea>
    <c:legend>
      <c:legendPos val="r"/>
      <c:layout>
        <c:manualLayout>
          <c:xMode val="edge"/>
          <c:yMode val="edge"/>
          <c:x val="0.71090731627296588"/>
          <c:y val="0.19096749044983319"/>
          <c:w val="0.11276074609526272"/>
          <c:h val="0.22293504595370395"/>
        </c:manualLayout>
      </c:layout>
      <c:overlay val="0"/>
      <c:txPr>
        <a:bodyPr/>
        <a:lstStyle/>
        <a:p>
          <a:pPr>
            <a:defRPr sz="2000"/>
          </a:pPr>
          <a:endParaRPr lang="en-US"/>
        </a:p>
      </c:txPr>
    </c:legend>
    <c:plotVisOnly val="1"/>
    <c:dispBlanksAs val="gap"/>
    <c:showDLblsOverMax val="0"/>
  </c:chart>
  <c:txPr>
    <a:bodyPr/>
    <a:lstStyle/>
    <a:p>
      <a:pPr>
        <a:defRPr sz="1400"/>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1" i="0" u="none" strike="noStrike" baseline="0">
                <a:solidFill>
                  <a:srgbClr val="000000"/>
                </a:solidFill>
                <a:latin typeface="Calibri"/>
                <a:ea typeface="Calibri"/>
                <a:cs typeface="Calibri"/>
              </a:defRPr>
            </a:pPr>
            <a:r>
              <a:rPr lang="en-AU"/>
              <a:t>Cost of spreading lime at various rates</a:t>
            </a:r>
          </a:p>
        </c:rich>
      </c:tx>
      <c:overlay val="0"/>
      <c:spPr>
        <a:noFill/>
        <a:ln w="25400">
          <a:noFill/>
        </a:ln>
      </c:spPr>
    </c:title>
    <c:autoTitleDeleted val="0"/>
    <c:plotArea>
      <c:layout>
        <c:manualLayout>
          <c:layoutTarget val="inner"/>
          <c:xMode val="edge"/>
          <c:yMode val="edge"/>
          <c:x val="0.13345198628207441"/>
          <c:y val="0.14776719083099857"/>
          <c:w val="0.82562295513176531"/>
          <c:h val="0.64605190409831703"/>
        </c:manualLayout>
      </c:layout>
      <c:scatterChart>
        <c:scatterStyle val="lineMarker"/>
        <c:varyColors val="0"/>
        <c:ser>
          <c:idx val="0"/>
          <c:order val="0"/>
          <c:tx>
            <c:v>#REF!</c:v>
          </c:tx>
          <c:spPr>
            <a:ln>
              <a:solidFill>
                <a:schemeClr val="tx1"/>
              </a:solidFill>
            </a:ln>
          </c:spPr>
          <c:marker>
            <c:symbol val="none"/>
          </c:marker>
          <c:xVal>
            <c:numLit>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Lit>
          </c:xVal>
          <c:yVal>
            <c:numLit>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Lit>
          </c:yVal>
          <c:smooth val="0"/>
        </c:ser>
        <c:dLbls>
          <c:showLegendKey val="0"/>
          <c:showVal val="0"/>
          <c:showCatName val="0"/>
          <c:showSerName val="0"/>
          <c:showPercent val="0"/>
          <c:showBubbleSize val="0"/>
        </c:dLbls>
        <c:axId val="472508072"/>
        <c:axId val="472501016"/>
      </c:scatterChart>
      <c:valAx>
        <c:axId val="472508072"/>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AU"/>
                  <a:t>Application rate (t/ha)</a:t>
                </a:r>
              </a:p>
            </c:rich>
          </c:tx>
          <c:overlay val="0"/>
          <c:spPr>
            <a:noFill/>
            <a:ln w="25400">
              <a:noFill/>
            </a:ln>
          </c:spPr>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72501016"/>
        <c:crosses val="autoZero"/>
        <c:crossBetween val="midCat"/>
      </c:valAx>
      <c:valAx>
        <c:axId val="472501016"/>
        <c:scaling>
          <c:orientation val="minMax"/>
        </c:scaling>
        <c:delete val="0"/>
        <c:axPos val="l"/>
        <c:majorGridlines>
          <c:spPr>
            <a:ln>
              <a:solidFill>
                <a:schemeClr val="bg1">
                  <a:lumMod val="85000"/>
                </a:schemeClr>
              </a:solidFill>
            </a:ln>
          </c:spPr>
        </c:majorGridlines>
        <c:title>
          <c:tx>
            <c:rich>
              <a:bodyPr/>
              <a:lstStyle/>
              <a:p>
                <a:pPr>
                  <a:defRPr sz="800" b="1" i="0" u="none" strike="noStrike" baseline="0">
                    <a:solidFill>
                      <a:srgbClr val="000000"/>
                    </a:solidFill>
                    <a:latin typeface="Calibri"/>
                    <a:ea typeface="Calibri"/>
                    <a:cs typeface="Calibri"/>
                  </a:defRPr>
                </a:pPr>
                <a:r>
                  <a:rPr lang="en-AU"/>
                  <a:t>Cost ($/t)</a:t>
                </a:r>
              </a:p>
            </c:rich>
          </c:tx>
          <c:layout>
            <c:manualLayout>
              <c:xMode val="edge"/>
              <c:yMode val="edge"/>
              <c:x val="1.4228570627959763E-2"/>
              <c:y val="0.34617618673954553"/>
            </c:manualLayout>
          </c:layout>
          <c:overlay val="0"/>
          <c:spPr>
            <a:noFill/>
            <a:ln w="25400">
              <a:noFill/>
            </a:ln>
          </c:spPr>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72508072"/>
        <c:crosses val="autoZero"/>
        <c:crossBetween val="midCat"/>
      </c:valAx>
    </c:plotArea>
    <c:plotVisOnly val="1"/>
    <c:dispBlanksAs val="gap"/>
    <c:showDLblsOverMax val="0"/>
  </c:chart>
  <c:spPr>
    <a:noFill/>
    <a:ln w="9525">
      <a:noFill/>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0000000000002" l="0.70000000000000062" r="0.70000000000000062" t="0.75000000000000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1" i="0" u="none" strike="noStrike" baseline="0">
                <a:solidFill>
                  <a:srgbClr val="000000"/>
                </a:solidFill>
                <a:latin typeface="Calibri"/>
                <a:ea typeface="Calibri"/>
                <a:cs typeface="Calibri"/>
              </a:defRPr>
            </a:pPr>
            <a:r>
              <a:rPr lang="en-AU"/>
              <a:t>Cost of spreading lime at various rates</a:t>
            </a:r>
          </a:p>
        </c:rich>
      </c:tx>
      <c:overlay val="0"/>
      <c:spPr>
        <a:noFill/>
        <a:ln w="25400">
          <a:noFill/>
        </a:ln>
      </c:spPr>
    </c:title>
    <c:autoTitleDeleted val="0"/>
    <c:plotArea>
      <c:layout>
        <c:manualLayout>
          <c:layoutTarget val="inner"/>
          <c:xMode val="edge"/>
          <c:yMode val="edge"/>
          <c:x val="0.13345198628207441"/>
          <c:y val="0.14776719083099857"/>
          <c:w val="0.82562295513176531"/>
          <c:h val="0.64605190409831703"/>
        </c:manualLayout>
      </c:layout>
      <c:scatterChart>
        <c:scatterStyle val="lineMarker"/>
        <c:varyColors val="0"/>
        <c:ser>
          <c:idx val="0"/>
          <c:order val="0"/>
          <c:tx>
            <c:v>$/t</c:v>
          </c:tx>
          <c:spPr>
            <a:ln>
              <a:solidFill>
                <a:schemeClr val="tx1"/>
              </a:solidFill>
            </a:ln>
          </c:spPr>
          <c:marker>
            <c:symbol val="none"/>
          </c:marker>
          <c:xVal>
            <c:numLit>
              <c:formatCode>0.00</c:formatCode>
              <c:ptCount val="31"/>
              <c:pt idx="0">
                <c:v>0.25</c:v>
              </c:pt>
              <c:pt idx="1">
                <c:v>0.30000000000000032</c:v>
              </c:pt>
              <c:pt idx="2">
                <c:v>0.35000000000000031</c:v>
              </c:pt>
              <c:pt idx="3">
                <c:v>0.4</c:v>
              </c:pt>
              <c:pt idx="4">
                <c:v>0.45</c:v>
              </c:pt>
              <c:pt idx="5">
                <c:v>0.5</c:v>
              </c:pt>
              <c:pt idx="6">
                <c:v>0.60000000000000064</c:v>
              </c:pt>
              <c:pt idx="7">
                <c:v>0.70000000000000062</c:v>
              </c:pt>
              <c:pt idx="8">
                <c:v>0.8</c:v>
              </c:pt>
              <c:pt idx="9">
                <c:v>0.9</c:v>
              </c:pt>
              <c:pt idx="10">
                <c:v>1</c:v>
              </c:pt>
              <c:pt idx="11">
                <c:v>1.2</c:v>
              </c:pt>
              <c:pt idx="12">
                <c:v>1.4</c:v>
              </c:pt>
              <c:pt idx="13">
                <c:v>1.6</c:v>
              </c:pt>
              <c:pt idx="14">
                <c:v>1.8</c:v>
              </c:pt>
              <c:pt idx="15">
                <c:v>2</c:v>
              </c:pt>
              <c:pt idx="16">
                <c:v>2.2000000000000002</c:v>
              </c:pt>
              <c:pt idx="17">
                <c:v>2.4</c:v>
              </c:pt>
              <c:pt idx="18">
                <c:v>2.6</c:v>
              </c:pt>
              <c:pt idx="19">
                <c:v>2.8</c:v>
              </c:pt>
              <c:pt idx="20">
                <c:v>3</c:v>
              </c:pt>
              <c:pt idx="21">
                <c:v>3.2</c:v>
              </c:pt>
              <c:pt idx="22">
                <c:v>3.4</c:v>
              </c:pt>
              <c:pt idx="23">
                <c:v>3.6</c:v>
              </c:pt>
              <c:pt idx="24">
                <c:v>3.8</c:v>
              </c:pt>
              <c:pt idx="25">
                <c:v>4</c:v>
              </c:pt>
              <c:pt idx="26">
                <c:v>4.2</c:v>
              </c:pt>
              <c:pt idx="27">
                <c:v>4.4000000000000004</c:v>
              </c:pt>
              <c:pt idx="28">
                <c:v>4.5999999999999996</c:v>
              </c:pt>
              <c:pt idx="29">
                <c:v>4.8</c:v>
              </c:pt>
              <c:pt idx="30">
                <c:v>5</c:v>
              </c:pt>
            </c:numLit>
          </c:xVal>
          <c:yVal>
            <c:numLit>
              <c:formatCode>_-"$"* #,##0_-;\-"$"* #,##0_-;_-"$"* "-"??_-;_-@_-</c:formatCode>
              <c:ptCount val="31"/>
              <c:pt idx="0">
                <c:v>35.231467677741357</c:v>
              </c:pt>
              <c:pt idx="1">
                <c:v>30.363808901843811</c:v>
              </c:pt>
              <c:pt idx="2">
                <c:v>26.397979960529952</c:v>
              </c:pt>
              <c:pt idx="3">
                <c:v>23.165966620942164</c:v>
              </c:pt>
              <c:pt idx="4">
                <c:v>20.531056323066291</c:v>
              </c:pt>
              <c:pt idx="5">
                <c:v>18.382006562337441</c:v>
              </c:pt>
              <c:pt idx="6">
                <c:v>15.196281960128838</c:v>
              </c:pt>
              <c:pt idx="7">
                <c:v>13.068751726513048</c:v>
              </c:pt>
              <c:pt idx="8">
                <c:v>11.641853754082918</c:v>
              </c:pt>
              <c:pt idx="9">
                <c:v>10.678845573531769</c:v>
              </c:pt>
              <c:pt idx="10">
                <c:v>10.022979600000001</c:v>
              </c:pt>
              <c:pt idx="11">
                <c:v>9.2526109690844098</c:v>
              </c:pt>
              <c:pt idx="12">
                <c:v>8.8542090223930536</c:v>
              </c:pt>
              <c:pt idx="13">
                <c:v>8.6188693191344719</c:v>
              </c:pt>
              <c:pt idx="14">
                <c:v>8.455012617878662</c:v>
              </c:pt>
              <c:pt idx="15">
                <c:v>8.3224925367240736</c:v>
              </c:pt>
              <c:pt idx="16">
                <c:v>8.2037097599894757</c:v>
              </c:pt>
              <c:pt idx="17">
                <c:v>8.0909491238725124</c:v>
              </c:pt>
              <c:pt idx="18">
                <c:v>7.9808284654767894</c:v>
              </c:pt>
              <c:pt idx="19">
                <c:v>7.8718651168834564</c:v>
              </c:pt>
              <c:pt idx="20">
                <c:v>7.7634091081695624</c:v>
              </c:pt>
              <c:pt idx="21">
                <c:v>7.6551755064142073</c:v>
              </c:pt>
              <c:pt idx="22">
                <c:v>7.5470394031154955</c:v>
              </c:pt>
              <c:pt idx="23">
                <c:v>7.4389460410560693</c:v>
              </c:pt>
              <c:pt idx="24">
                <c:v>7.3308714158423607</c:v>
              </c:pt>
              <c:pt idx="25">
                <c:v>7.2228050044612653</c:v>
              </c:pt>
              <c:pt idx="26">
                <c:v>7.1147421938488504</c:v>
              </c:pt>
              <c:pt idx="27">
                <c:v>7.0066809617364365</c:v>
              </c:pt>
              <c:pt idx="28">
                <c:v>6.8986204216047033</c:v>
              </c:pt>
              <c:pt idx="29">
                <c:v>6.7905601848225059</c:v>
              </c:pt>
              <c:pt idx="30">
                <c:v>6.6825000810222273</c:v>
              </c:pt>
            </c:numLit>
          </c:yVal>
          <c:smooth val="0"/>
        </c:ser>
        <c:dLbls>
          <c:showLegendKey val="0"/>
          <c:showVal val="0"/>
          <c:showCatName val="0"/>
          <c:showSerName val="0"/>
          <c:showPercent val="0"/>
          <c:showBubbleSize val="0"/>
        </c:dLbls>
        <c:axId val="472501408"/>
        <c:axId val="472502584"/>
      </c:scatterChart>
      <c:valAx>
        <c:axId val="472501408"/>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AU"/>
                  <a:t>Application rate (t/ha)</a:t>
                </a:r>
              </a:p>
            </c:rich>
          </c:tx>
          <c:overlay val="0"/>
          <c:spPr>
            <a:noFill/>
            <a:ln w="25400">
              <a:noFill/>
            </a:ln>
          </c:spPr>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72502584"/>
        <c:crosses val="autoZero"/>
        <c:crossBetween val="midCat"/>
      </c:valAx>
      <c:valAx>
        <c:axId val="472502584"/>
        <c:scaling>
          <c:orientation val="minMax"/>
        </c:scaling>
        <c:delete val="0"/>
        <c:axPos val="l"/>
        <c:majorGridlines>
          <c:spPr>
            <a:ln>
              <a:solidFill>
                <a:schemeClr val="bg1">
                  <a:lumMod val="85000"/>
                </a:schemeClr>
              </a:solidFill>
            </a:ln>
          </c:spPr>
        </c:majorGridlines>
        <c:title>
          <c:tx>
            <c:rich>
              <a:bodyPr/>
              <a:lstStyle/>
              <a:p>
                <a:pPr>
                  <a:defRPr sz="800" b="1" i="0" u="none" strike="noStrike" baseline="0">
                    <a:solidFill>
                      <a:srgbClr val="000000"/>
                    </a:solidFill>
                    <a:latin typeface="Calibri"/>
                    <a:ea typeface="Calibri"/>
                    <a:cs typeface="Calibri"/>
                  </a:defRPr>
                </a:pPr>
                <a:r>
                  <a:rPr lang="en-AU"/>
                  <a:t>Cost ($/t)</a:t>
                </a:r>
              </a:p>
            </c:rich>
          </c:tx>
          <c:layout>
            <c:manualLayout>
              <c:xMode val="edge"/>
              <c:yMode val="edge"/>
              <c:x val="1.4228570627959763E-2"/>
              <c:y val="0.34617618673954553"/>
            </c:manualLayout>
          </c:layout>
          <c:overlay val="0"/>
          <c:spPr>
            <a:noFill/>
            <a:ln w="25400">
              <a:noFill/>
            </a:ln>
          </c:spPr>
        </c:title>
        <c:numFmt formatCode="_-&quot;$&quot;* #,##0_-;\-&quot;$&quot;* #,##0_-;_-&quot;$&quot;* &quot;-&quot;??_-;_-@_-"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72501408"/>
        <c:crosses val="autoZero"/>
        <c:crossBetween val="midCat"/>
      </c:valAx>
    </c:plotArea>
    <c:plotVisOnly val="1"/>
    <c:dispBlanksAs val="gap"/>
    <c:showDLblsOverMax val="0"/>
  </c:chart>
  <c:spPr>
    <a:noFill/>
    <a:ln w="9525">
      <a:noFill/>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0000000000002" l="0.70000000000000062" r="0.70000000000000062" t="0.750000000000002" header="0.30000000000000032" footer="0.30000000000000032"/>
    <c:pageSetup/>
  </c:printSettings>
</c:chartSpace>
</file>

<file path=xl/chartsheets/_rels/sheet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chartsheets/_rels/sheet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chartsheets/_rels/sheet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6"/>
  <sheetViews>
    <sheetView zoomScale="85" workbookViewId="0" zoomToFit="1"/>
  </sheetViews>
  <sheetProtection password="C0B7" content="1" objects="1"/>
  <pageMargins left="0.70866141732283472" right="0.70866141732283472" top="0.74803149606299213" bottom="0.74803149606299213" header="0.31496062992125984" footer="0.31496062992125984"/>
  <pageSetup paperSize="9" orientation="landscape" r:id="rId1"/>
  <headerFooter>
    <oddFooter>&amp;LSoil Amelioration Profit Calculator&amp;RPrinted:  &amp;T  &amp;D</oddFooter>
  </headerFooter>
  <drawing r:id="rId2"/>
  <legacyDrawing r:id="rId3"/>
</chartsheet>
</file>

<file path=xl/chartsheets/sheet2.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14"/>
  <sheetViews>
    <sheetView zoomScale="81" workbookViewId="0" zoomToFit="1"/>
  </sheetViews>
  <sheetProtection password="C0B7" content="1" objects="1"/>
  <pageMargins left="0.70866141732283472" right="0.70866141732283472" top="0.74803149606299213" bottom="0.74803149606299213" header="0.31496062992125984" footer="0.31496062992125984"/>
  <pageSetup paperSize="9" orientation="landscape" r:id="rId1"/>
  <headerFooter>
    <oddFooter>&amp;LSoil Amelioration Profit Calculator&amp;RPrinted:  &amp;T   &amp;D</oddFooter>
  </headerFooter>
  <drawing r:id="rId2"/>
  <legacyDrawing r:id="rId3"/>
</chartsheet>
</file>

<file path=xl/chartsheets/sheet3.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8"/>
  <sheetViews>
    <sheetView zoomScale="81" workbookViewId="0" zoomToFit="1"/>
  </sheetViews>
  <sheetProtection password="C0B7" content="1" objects="1"/>
  <pageMargins left="0.70866141732283472" right="0.70866141732283472" top="0.74803149606299213" bottom="0.74803149606299213" header="0.31496062992125984" footer="0.31496062992125984"/>
  <pageSetup paperSize="9" orientation="landscape" r:id="rId1"/>
  <headerFooter>
    <oddFooter>&amp;LSoil Amelioration Profit Calculator&amp;RPrinted:  &amp;T    &amp;D</oddFooter>
  </headerFooter>
  <drawing r:id="rId2"/>
  <legacyDrawing r:id="rId3"/>
</chartsheet>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Drop" dropStyle="combo" dx="20" fmlaLink="$G$9" fmlaRange="$E$157:$E$161" sel="1" val="0"/>
</file>

<file path=xl/ctrlProps/ctrlProp22.xml><?xml version="1.0" encoding="utf-8"?>
<formControlPr xmlns="http://schemas.microsoft.com/office/spreadsheetml/2009/9/main" objectType="Drop" dropStyle="combo" dx="20" fmlaLink="$H$9" fmlaRange="$E$157:$E$161" sel="0" val="0"/>
</file>

<file path=xl/ctrlProps/ctrlProp23.xml><?xml version="1.0" encoding="utf-8"?>
<formControlPr xmlns="http://schemas.microsoft.com/office/spreadsheetml/2009/9/main" objectType="Drop" dropStyle="combo" dx="20" fmlaLink="$I$9" fmlaRange="$E$157:$E$161" sel="0" val="0"/>
</file>

<file path=xl/ctrlProps/ctrlProp24.xml><?xml version="1.0" encoding="utf-8"?>
<formControlPr xmlns="http://schemas.microsoft.com/office/spreadsheetml/2009/9/main" objectType="Drop" dropStyle="combo" dx="20" fmlaLink="$H$23" fmlaRange="$G$157:$G$161" sel="0" val="0"/>
</file>

<file path=xl/ctrlProps/ctrlProp25.xml><?xml version="1.0" encoding="utf-8"?>
<formControlPr xmlns="http://schemas.microsoft.com/office/spreadsheetml/2009/9/main" objectType="CheckBox" fmlaLink="$J$26" lockText="1"/>
</file>

<file path=xl/ctrlProps/ctrlProp26.xml><?xml version="1.0" encoding="utf-8"?>
<formControlPr xmlns="http://schemas.microsoft.com/office/spreadsheetml/2009/9/main" objectType="Drop" dropStyle="combo" dx="20" fmlaLink="$E$9" fmlaRange="$C$157:$C$161" sel="5" val="0"/>
</file>

<file path=xl/ctrlProps/ctrlProp27.xml><?xml version="1.0" encoding="utf-8"?>
<formControlPr xmlns="http://schemas.microsoft.com/office/spreadsheetml/2009/9/main" objectType="Drop" dropStyle="combo" dx="20" fmlaLink="$F$9" fmlaRange="$C$157:$C$161" sel="1" val="0"/>
</file>

<file path=xl/ctrlProps/ctrlProp28.xml><?xml version="1.0" encoding="utf-8"?>
<formControlPr xmlns="http://schemas.microsoft.com/office/spreadsheetml/2009/9/main" objectType="Drop" dropStyle="combo" dx="20" fmlaLink="$G$9" fmlaRange="$C$157:$C$161" sel="1" val="0"/>
</file>

<file path=xl/ctrlProps/ctrlProp29.xml><?xml version="1.0" encoding="utf-8"?>
<formControlPr xmlns="http://schemas.microsoft.com/office/spreadsheetml/2009/9/main" objectType="Drop" dropStyle="combo" dx="20" fmlaLink="$F$23" fmlaRange="$E$157:$E$161" sel="3" val="0"/>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fmlaLink="$H$26" lockText="1"/>
</file>

<file path=xl/ctrlProps/ctrlProp31.xml><?xml version="1.0" encoding="utf-8"?>
<formControlPr xmlns="http://schemas.microsoft.com/office/spreadsheetml/2009/9/main" objectType="Drop" dropStyle="combo" dx="20" fmlaLink="$D$37" fmlaRange="$D$157:$D$161" sel="1" val="0"/>
</file>

<file path=xl/ctrlProps/ctrlProp32.xml><?xml version="1.0" encoding="utf-8"?>
<formControlPr xmlns="http://schemas.microsoft.com/office/spreadsheetml/2009/9/main" objectType="Radio" checked="Checked" firstButton="1" fmlaLink="$K$44"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Radio" lockText="1"/>
</file>

<file path=xl/ctrlProps/ctrlProp36.xml><?xml version="1.0" encoding="utf-8"?>
<formControlPr xmlns="http://schemas.microsoft.com/office/spreadsheetml/2009/9/main" objectType="Radio" lockText="1"/>
</file>

<file path=xl/ctrlProps/ctrlProp37.xml><?xml version="1.0" encoding="utf-8"?>
<formControlPr xmlns="http://schemas.microsoft.com/office/spreadsheetml/2009/9/main" objectType="Radio"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Radio"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image" Target="../media/image12.emf"/><Relationship Id="rId7" Type="http://schemas.openxmlformats.org/officeDocument/2006/relationships/image" Target="../media/image8.emf"/><Relationship Id="rId2" Type="http://schemas.openxmlformats.org/officeDocument/2006/relationships/image" Target="../media/image13.emf"/><Relationship Id="rId1" Type="http://schemas.openxmlformats.org/officeDocument/2006/relationships/image" Target="../media/image14.emf"/><Relationship Id="rId6" Type="http://schemas.openxmlformats.org/officeDocument/2006/relationships/image" Target="../media/image9.emf"/><Relationship Id="rId5" Type="http://schemas.openxmlformats.org/officeDocument/2006/relationships/image" Target="../media/image10.emf"/><Relationship Id="rId10" Type="http://schemas.openxmlformats.org/officeDocument/2006/relationships/image" Target="../media/image5.emf"/><Relationship Id="rId4" Type="http://schemas.openxmlformats.org/officeDocument/2006/relationships/image" Target="../media/image11.emf"/><Relationship Id="rId9"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350520</xdr:colOff>
      <xdr:row>40</xdr:row>
      <xdr:rowOff>61782</xdr:rowOff>
    </xdr:to>
    <xdr:pic>
      <xdr:nvPicPr>
        <xdr:cNvPr id="11" name="Picture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542520" cy="7376982"/>
        </a:xfrm>
        <a:prstGeom prst="rect">
          <a:avLst/>
        </a:prstGeom>
      </xdr:spPr>
    </xdr:pic>
    <xdr:clientData/>
  </xdr:twoCellAnchor>
  <xdr:twoCellAnchor>
    <xdr:from>
      <xdr:col>6</xdr:col>
      <xdr:colOff>22860</xdr:colOff>
      <xdr:row>0</xdr:row>
      <xdr:rowOff>91440</xdr:rowOff>
    </xdr:from>
    <xdr:to>
      <xdr:col>14</xdr:col>
      <xdr:colOff>106680</xdr:colOff>
      <xdr:row>3</xdr:row>
      <xdr:rowOff>114300</xdr:rowOff>
    </xdr:to>
    <xdr:sp macro="" textlink="">
      <xdr:nvSpPr>
        <xdr:cNvPr id="4" name="TextBox 3"/>
        <xdr:cNvSpPr txBox="1"/>
      </xdr:nvSpPr>
      <xdr:spPr>
        <a:xfrm>
          <a:off x="3680460" y="91440"/>
          <a:ext cx="4960620" cy="571500"/>
        </a:xfrm>
        <a:prstGeom prst="rect">
          <a:avLst/>
        </a:prstGeom>
        <a:solidFill>
          <a:srgbClr val="FFFF00"/>
        </a:solidFill>
        <a:ln w="9525" cmpd="sng">
          <a:solidFill>
            <a:schemeClr val="lt1">
              <a:shade val="50000"/>
            </a:schemeClr>
          </a:solidFill>
        </a:ln>
        <a:effectLst>
          <a:innerShdw blurRad="63500" dist="50800" dir="189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flatTx/>
        </a:bodyPr>
        <a:lstStyle/>
        <a:p>
          <a:pPr marL="0" marR="0" indent="0" algn="ctr" defTabSz="914400" eaLnBrk="1" fontAlgn="auto" latinLnBrk="0" hangingPunct="1">
            <a:lnSpc>
              <a:spcPct val="100000"/>
            </a:lnSpc>
            <a:spcBef>
              <a:spcPts val="0"/>
            </a:spcBef>
            <a:spcAft>
              <a:spcPts val="0"/>
            </a:spcAft>
            <a:buClrTx/>
            <a:buSzTx/>
            <a:buFontTx/>
            <a:buNone/>
            <a:tabLst/>
            <a:defRPr/>
          </a:pPr>
          <a:r>
            <a:rPr lang="en-AU" sz="2400" b="1">
              <a:solidFill>
                <a:schemeClr val="dk1"/>
              </a:solidFill>
              <a:effectLst/>
              <a:latin typeface="+mn-lt"/>
              <a:ea typeface="+mn-ea"/>
              <a:cs typeface="+mn-cs"/>
            </a:rPr>
            <a:t>Soil</a:t>
          </a:r>
          <a:r>
            <a:rPr lang="en-AU" sz="2400" b="1" baseline="0">
              <a:solidFill>
                <a:schemeClr val="dk1"/>
              </a:solidFill>
              <a:effectLst/>
              <a:latin typeface="+mn-lt"/>
              <a:ea typeface="+mn-ea"/>
              <a:cs typeface="+mn-cs"/>
            </a:rPr>
            <a:t> Amelioration Profit </a:t>
          </a:r>
          <a:r>
            <a:rPr lang="en-AU" sz="2400" b="1">
              <a:solidFill>
                <a:schemeClr val="dk1"/>
              </a:solidFill>
              <a:effectLst/>
              <a:latin typeface="+mn-lt"/>
              <a:ea typeface="+mn-ea"/>
              <a:cs typeface="+mn-cs"/>
            </a:rPr>
            <a:t>Calculator</a:t>
          </a:r>
          <a:endParaRPr lang="en-AU" sz="2400">
            <a:effectLst/>
          </a:endParaRPr>
        </a:p>
        <a:p>
          <a:pPr algn="ctr"/>
          <a:endParaRPr lang="en-AU" sz="2400"/>
        </a:p>
      </xdr:txBody>
    </xdr:sp>
    <xdr:clientData/>
  </xdr:twoCellAnchor>
  <xdr:twoCellAnchor>
    <xdr:from>
      <xdr:col>0</xdr:col>
      <xdr:colOff>0</xdr:colOff>
      <xdr:row>17</xdr:row>
      <xdr:rowOff>137160</xdr:rowOff>
    </xdr:from>
    <xdr:to>
      <xdr:col>15</xdr:col>
      <xdr:colOff>432000</xdr:colOff>
      <xdr:row>21</xdr:row>
      <xdr:rowOff>68580</xdr:rowOff>
    </xdr:to>
    <xdr:sp macro="" textlink="">
      <xdr:nvSpPr>
        <xdr:cNvPr id="2" name="TextBox 1"/>
        <xdr:cNvSpPr txBox="1"/>
      </xdr:nvSpPr>
      <xdr:spPr>
        <a:xfrm>
          <a:off x="0" y="3246120"/>
          <a:ext cx="9576000" cy="662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Acknowledgement:</a:t>
          </a:r>
          <a:r>
            <a:rPr lang="en-AU" sz="1100" baseline="0"/>
            <a:t> </a:t>
          </a:r>
          <a:r>
            <a:rPr lang="en-AU" sz="1100"/>
            <a:t>The Lime Profitability Calculator was developed by Rob Sands of FARMANCO,</a:t>
          </a:r>
          <a:r>
            <a:rPr lang="en-AU" sz="1100" baseline="0"/>
            <a:t> as part of the Liebe Group's Research Project  "Improved stubble and soil management practices" which is a GRDC funded project. The calculator uses calculations, infomation and data from the Optlime program developed by the Department of Agriculture and Food Western Australia.</a:t>
          </a:r>
          <a:endParaRPr lang="en-AU" sz="1100"/>
        </a:p>
      </xdr:txBody>
    </xdr:sp>
    <xdr:clientData/>
  </xdr:twoCellAnchor>
  <xdr:twoCellAnchor editAs="oneCell">
    <xdr:from>
      <xdr:col>0</xdr:col>
      <xdr:colOff>45721</xdr:colOff>
      <xdr:row>2</xdr:row>
      <xdr:rowOff>114300</xdr:rowOff>
    </xdr:from>
    <xdr:to>
      <xdr:col>1</xdr:col>
      <xdr:colOff>342901</xdr:colOff>
      <xdr:row>7</xdr:row>
      <xdr:rowOff>178000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1" y="480060"/>
          <a:ext cx="906780" cy="978100"/>
        </a:xfrm>
        <a:prstGeom prst="rect">
          <a:avLst/>
        </a:prstGeom>
      </xdr:spPr>
    </xdr:pic>
    <xdr:clientData/>
  </xdr:twoCellAnchor>
  <xdr:twoCellAnchor editAs="oneCell">
    <xdr:from>
      <xdr:col>0</xdr:col>
      <xdr:colOff>39271</xdr:colOff>
      <xdr:row>8</xdr:row>
      <xdr:rowOff>22860</xdr:rowOff>
    </xdr:from>
    <xdr:to>
      <xdr:col>1</xdr:col>
      <xdr:colOff>334015</xdr:colOff>
      <xdr:row>13</xdr:row>
      <xdr:rowOff>38100</xdr:rowOff>
    </xdr:to>
    <xdr:pic>
      <xdr:nvPicPr>
        <xdr:cNvPr id="6" name="Picture 5"/>
        <xdr:cNvPicPr>
          <a:picLocks noChangeAspect="1"/>
        </xdr:cNvPicPr>
      </xdr:nvPicPr>
      <xdr:blipFill>
        <a:blip xmlns:r="http://schemas.openxmlformats.org/officeDocument/2006/relationships" r:embed="rId3" cstate="print"/>
        <a:stretch>
          <a:fillRect/>
        </a:stretch>
      </xdr:blipFill>
      <xdr:spPr>
        <a:xfrm>
          <a:off x="39271" y="1546860"/>
          <a:ext cx="904344" cy="967740"/>
        </a:xfrm>
        <a:prstGeom prst="rect">
          <a:avLst/>
        </a:prstGeom>
      </xdr:spPr>
    </xdr:pic>
    <xdr:clientData/>
  </xdr:twoCellAnchor>
  <xdr:twoCellAnchor>
    <xdr:from>
      <xdr:col>0</xdr:col>
      <xdr:colOff>0</xdr:colOff>
      <xdr:row>21</xdr:row>
      <xdr:rowOff>152400</xdr:rowOff>
    </xdr:from>
    <xdr:to>
      <xdr:col>15</xdr:col>
      <xdr:colOff>468000</xdr:colOff>
      <xdr:row>25</xdr:row>
      <xdr:rowOff>30480</xdr:rowOff>
    </xdr:to>
    <xdr:sp macro="" textlink="">
      <xdr:nvSpPr>
        <xdr:cNvPr id="17" name="TextBox 16"/>
        <xdr:cNvSpPr txBox="1"/>
      </xdr:nvSpPr>
      <xdr:spPr>
        <a:xfrm>
          <a:off x="0" y="3992880"/>
          <a:ext cx="96120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Disclaimer:</a:t>
          </a:r>
          <a:r>
            <a:rPr lang="en-AU" sz="1100"/>
            <a:t> </a:t>
          </a:r>
          <a:r>
            <a:rPr lang="en-AU"/>
            <a:t>The Liebe Group, GRDC, and Farmanco make no representations as to accuracy, completeness, correctness, suitability, or validity of any information provided</a:t>
          </a:r>
          <a:r>
            <a:rPr lang="en-AU" baseline="0"/>
            <a:t> in this calculator and </a:t>
          </a:r>
          <a:r>
            <a:rPr lang="en-AU"/>
            <a:t>will not be liable for any errors, omissions, or delays in this information or any losses, injuries, or damages arising from its use. Your use of any information/examples/output</a:t>
          </a:r>
          <a:r>
            <a:rPr lang="en-AU" baseline="0"/>
            <a:t> from this calculator</a:t>
          </a:r>
          <a:r>
            <a:rPr lang="en-AU"/>
            <a:t> is entirely at your own risk. </a:t>
          </a:r>
        </a:p>
      </xdr:txBody>
    </xdr:sp>
    <xdr:clientData/>
  </xdr:twoCellAnchor>
  <xdr:twoCellAnchor>
    <xdr:from>
      <xdr:col>13</xdr:col>
      <xdr:colOff>449580</xdr:colOff>
      <xdr:row>5</xdr:row>
      <xdr:rowOff>91440</xdr:rowOff>
    </xdr:from>
    <xdr:to>
      <xdr:col>17</xdr:col>
      <xdr:colOff>312420</xdr:colOff>
      <xdr:row>7</xdr:row>
      <xdr:rowOff>30480</xdr:rowOff>
    </xdr:to>
    <xdr:sp macro="" textlink="">
      <xdr:nvSpPr>
        <xdr:cNvPr id="7" name="TextBox 6"/>
        <xdr:cNvSpPr txBox="1"/>
      </xdr:nvSpPr>
      <xdr:spPr>
        <a:xfrm>
          <a:off x="8374380" y="1005840"/>
          <a:ext cx="2301240" cy="3048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100"/>
            <a:t>Response to Liming Information</a:t>
          </a:r>
        </a:p>
      </xdr:txBody>
    </xdr:sp>
    <xdr:clientData/>
  </xdr:twoCellAnchor>
  <xdr:twoCellAnchor>
    <xdr:from>
      <xdr:col>8</xdr:col>
      <xdr:colOff>160020</xdr:colOff>
      <xdr:row>5</xdr:row>
      <xdr:rowOff>68580</xdr:rowOff>
    </xdr:from>
    <xdr:to>
      <xdr:col>12</xdr:col>
      <xdr:colOff>22860</xdr:colOff>
      <xdr:row>7</xdr:row>
      <xdr:rowOff>7620</xdr:rowOff>
    </xdr:to>
    <xdr:sp macro="" textlink="">
      <xdr:nvSpPr>
        <xdr:cNvPr id="21" name="TextBox 20"/>
        <xdr:cNvSpPr txBox="1"/>
      </xdr:nvSpPr>
      <xdr:spPr>
        <a:xfrm>
          <a:off x="5036820" y="982980"/>
          <a:ext cx="2301240" cy="3048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100"/>
            <a:t>Determine Lime Needed</a:t>
          </a:r>
        </a:p>
      </xdr:txBody>
    </xdr:sp>
    <xdr:clientData/>
  </xdr:twoCellAnchor>
  <xdr:twoCellAnchor>
    <xdr:from>
      <xdr:col>2</xdr:col>
      <xdr:colOff>396240</xdr:colOff>
      <xdr:row>5</xdr:row>
      <xdr:rowOff>76200</xdr:rowOff>
    </xdr:from>
    <xdr:to>
      <xdr:col>6</xdr:col>
      <xdr:colOff>259080</xdr:colOff>
      <xdr:row>7</xdr:row>
      <xdr:rowOff>15240</xdr:rowOff>
    </xdr:to>
    <xdr:sp macro="" textlink="">
      <xdr:nvSpPr>
        <xdr:cNvPr id="22" name="TextBox 21"/>
        <xdr:cNvSpPr txBox="1"/>
      </xdr:nvSpPr>
      <xdr:spPr>
        <a:xfrm>
          <a:off x="1615440" y="990600"/>
          <a:ext cx="2301240" cy="3048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100"/>
            <a:t>Income and Cost Calculations</a:t>
          </a:r>
        </a:p>
      </xdr:txBody>
    </xdr:sp>
    <xdr:clientData/>
  </xdr:twoCellAnchor>
  <xdr:twoCellAnchor>
    <xdr:from>
      <xdr:col>15</xdr:col>
      <xdr:colOff>60960</xdr:colOff>
      <xdr:row>0</xdr:row>
      <xdr:rowOff>76200</xdr:rowOff>
    </xdr:from>
    <xdr:to>
      <xdr:col>17</xdr:col>
      <xdr:colOff>556260</xdr:colOff>
      <xdr:row>1</xdr:row>
      <xdr:rowOff>83820</xdr:rowOff>
    </xdr:to>
    <xdr:sp macro="" textlink="">
      <xdr:nvSpPr>
        <xdr:cNvPr id="8" name="TextBox 7"/>
        <xdr:cNvSpPr txBox="1"/>
      </xdr:nvSpPr>
      <xdr:spPr>
        <a:xfrm>
          <a:off x="9204960" y="76200"/>
          <a:ext cx="1714500" cy="19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100"/>
            <a:t>Version  7 - 15</a:t>
          </a:r>
          <a:r>
            <a:rPr lang="en-AU" sz="1100" baseline="0"/>
            <a:t> Feb</a:t>
          </a:r>
          <a:r>
            <a:rPr lang="en-AU" sz="1100"/>
            <a:t> 2013</a:t>
          </a:r>
        </a:p>
      </xdr:txBody>
    </xdr:sp>
    <xdr:clientData/>
  </xdr:twoCellAnchor>
  <xdr:twoCellAnchor editAs="oneCell">
    <xdr:from>
      <xdr:col>0</xdr:col>
      <xdr:colOff>45720</xdr:colOff>
      <xdr:row>13</xdr:row>
      <xdr:rowOff>68580</xdr:rowOff>
    </xdr:from>
    <xdr:to>
      <xdr:col>1</xdr:col>
      <xdr:colOff>365760</xdr:colOff>
      <xdr:row>17</xdr:row>
      <xdr:rowOff>19198</xdr:rowOff>
    </xdr:to>
    <xdr:pic>
      <xdr:nvPicPr>
        <xdr:cNvPr id="10" name="Picture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720" y="2446020"/>
          <a:ext cx="929640" cy="682138"/>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533400</xdr:colOff>
          <xdr:row>10</xdr:row>
          <xdr:rowOff>171450</xdr:rowOff>
        </xdr:from>
        <xdr:to>
          <xdr:col>6</xdr:col>
          <xdr:colOff>180975</xdr:colOff>
          <xdr:row>12</xdr:row>
          <xdr:rowOff>123825</xdr:rowOff>
        </xdr:to>
        <xdr:sp macro="" textlink="">
          <xdr:nvSpPr>
            <xdr:cNvPr id="7169" name="Button 1" hidden="1">
              <a:extLst>
                <a:ext uri="{63B3BB69-23CF-44E3-9099-C40C66FF867C}">
                  <a14:compatExt spid="_x0000_s716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Profit Calculator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371475</xdr:colOff>
          <xdr:row>12</xdr:row>
          <xdr:rowOff>190500</xdr:rowOff>
        </xdr:from>
        <xdr:to>
          <xdr:col>12</xdr:col>
          <xdr:colOff>19050</xdr:colOff>
          <xdr:row>14</xdr:row>
          <xdr:rowOff>142875</xdr:rowOff>
        </xdr:to>
        <xdr:sp macro="" textlink="">
          <xdr:nvSpPr>
            <xdr:cNvPr id="7170" name="Button 2" hidden="1">
              <a:extLst>
                <a:ext uri="{63B3BB69-23CF-44E3-9099-C40C66FF867C}">
                  <a14:compatExt spid="_x0000_s717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Quantity of Lime to Apply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361950</xdr:colOff>
          <xdr:row>8</xdr:row>
          <xdr:rowOff>66675</xdr:rowOff>
        </xdr:from>
        <xdr:to>
          <xdr:col>12</xdr:col>
          <xdr:colOff>9525</xdr:colOff>
          <xdr:row>10</xdr:row>
          <xdr:rowOff>19050</xdr:rowOff>
        </xdr:to>
        <xdr:sp macro="" textlink="">
          <xdr:nvSpPr>
            <xdr:cNvPr id="7171" name="Button 3" hidden="1">
              <a:extLst>
                <a:ext uri="{63B3BB69-23CF-44E3-9099-C40C66FF867C}">
                  <a14:compatExt spid="_x0000_s717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Lime Requirements from Fert Use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361950</xdr:colOff>
          <xdr:row>10</xdr:row>
          <xdr:rowOff>133350</xdr:rowOff>
        </xdr:from>
        <xdr:to>
          <xdr:col>12</xdr:col>
          <xdr:colOff>9525</xdr:colOff>
          <xdr:row>12</xdr:row>
          <xdr:rowOff>85725</xdr:rowOff>
        </xdr:to>
        <xdr:sp macro="" textlink="">
          <xdr:nvSpPr>
            <xdr:cNvPr id="7172" name="Button 4" hidden="1">
              <a:extLst>
                <a:ext uri="{63B3BB69-23CF-44E3-9099-C40C66FF867C}">
                  <a14:compatExt spid="_x0000_s717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Lime Export Tables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695325</xdr:colOff>
          <xdr:row>8</xdr:row>
          <xdr:rowOff>47625</xdr:rowOff>
        </xdr:from>
        <xdr:to>
          <xdr:col>17</xdr:col>
          <xdr:colOff>342900</xdr:colOff>
          <xdr:row>10</xdr:row>
          <xdr:rowOff>0</xdr:rowOff>
        </xdr:to>
        <xdr:sp macro="" textlink="">
          <xdr:nvSpPr>
            <xdr:cNvPr id="7173" name="Button 5" hidden="1">
              <a:extLst>
                <a:ext uri="{63B3BB69-23CF-44E3-9099-C40C66FF867C}">
                  <a14:compatExt spid="_x0000_s717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Response Curves from Base Yield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695325</xdr:colOff>
          <xdr:row>10</xdr:row>
          <xdr:rowOff>95250</xdr:rowOff>
        </xdr:from>
        <xdr:to>
          <xdr:col>17</xdr:col>
          <xdr:colOff>342900</xdr:colOff>
          <xdr:row>12</xdr:row>
          <xdr:rowOff>47625</xdr:rowOff>
        </xdr:to>
        <xdr:sp macro="" textlink="">
          <xdr:nvSpPr>
            <xdr:cNvPr id="7174" name="Button 6" hidden="1">
              <a:extLst>
                <a:ext uri="{63B3BB69-23CF-44E3-9099-C40C66FF867C}">
                  <a14:compatExt spid="_x0000_s71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Response Curves from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695325</xdr:colOff>
          <xdr:row>12</xdr:row>
          <xdr:rowOff>142875</xdr:rowOff>
        </xdr:from>
        <xdr:to>
          <xdr:col>17</xdr:col>
          <xdr:colOff>342900</xdr:colOff>
          <xdr:row>14</xdr:row>
          <xdr:rowOff>95250</xdr:rowOff>
        </xdr:to>
        <xdr:sp macro="" textlink="">
          <xdr:nvSpPr>
            <xdr:cNvPr id="7175" name="Button 7" hidden="1">
              <a:extLst>
                <a:ext uri="{63B3BB69-23CF-44E3-9099-C40C66FF867C}">
                  <a14:compatExt spid="_x0000_s717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WA Data Points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695325</xdr:colOff>
          <xdr:row>14</xdr:row>
          <xdr:rowOff>190500</xdr:rowOff>
        </xdr:from>
        <xdr:to>
          <xdr:col>17</xdr:col>
          <xdr:colOff>342900</xdr:colOff>
          <xdr:row>16</xdr:row>
          <xdr:rowOff>142875</xdr:rowOff>
        </xdr:to>
        <xdr:sp macro="" textlink="">
          <xdr:nvSpPr>
            <xdr:cNvPr id="7176" name="Button 8" hidden="1">
              <a:extLst>
                <a:ext uri="{63B3BB69-23CF-44E3-9099-C40C66FF867C}">
                  <a14:compatExt spid="_x0000_s717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Wheat Response Tables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20</xdr:row>
          <xdr:rowOff>123825</xdr:rowOff>
        </xdr:from>
        <xdr:to>
          <xdr:col>17</xdr:col>
          <xdr:colOff>295275</xdr:colOff>
          <xdr:row>24</xdr:row>
          <xdr:rowOff>209550</xdr:rowOff>
        </xdr:to>
        <xdr:sp macro="" textlink="">
          <xdr:nvSpPr>
            <xdr:cNvPr id="7177" name="Button 9" hidden="1">
              <a:extLst>
                <a:ext uri="{63B3BB69-23CF-44E3-9099-C40C66FF867C}">
                  <a14:compatExt spid="_x0000_s717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Toggle Ribbon  On/Off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17</xdr:row>
          <xdr:rowOff>219075</xdr:rowOff>
        </xdr:from>
        <xdr:to>
          <xdr:col>17</xdr:col>
          <xdr:colOff>323850</xdr:colOff>
          <xdr:row>19</xdr:row>
          <xdr:rowOff>190500</xdr:rowOff>
        </xdr:to>
        <xdr:sp macro="" textlink="">
          <xdr:nvSpPr>
            <xdr:cNvPr id="7179" name="Button 11" hidden="1">
              <a:extLst>
                <a:ext uri="{63B3BB69-23CF-44E3-9099-C40C66FF867C}">
                  <a14:compatExt spid="_x0000_s717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Help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552450</xdr:colOff>
          <xdr:row>13</xdr:row>
          <xdr:rowOff>9525</xdr:rowOff>
        </xdr:from>
        <xdr:to>
          <xdr:col>6</xdr:col>
          <xdr:colOff>200025</xdr:colOff>
          <xdr:row>14</xdr:row>
          <xdr:rowOff>190500</xdr:rowOff>
        </xdr:to>
        <xdr:sp macro="" textlink="">
          <xdr:nvSpPr>
            <xdr:cNvPr id="7180" name="Button 12" hidden="1">
              <a:extLst>
                <a:ext uri="{63B3BB69-23CF-44E3-9099-C40C66FF867C}">
                  <a14:compatExt spid="_x0000_s718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Results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523875</xdr:colOff>
          <xdr:row>8</xdr:row>
          <xdr:rowOff>95250</xdr:rowOff>
        </xdr:from>
        <xdr:to>
          <xdr:col>6</xdr:col>
          <xdr:colOff>171450</xdr:colOff>
          <xdr:row>10</xdr:row>
          <xdr:rowOff>47625</xdr:rowOff>
        </xdr:to>
        <xdr:sp macro="" textlink="">
          <xdr:nvSpPr>
            <xdr:cNvPr id="7181" name="Button 13" hidden="1">
              <a:extLst>
                <a:ext uri="{63B3BB69-23CF-44E3-9099-C40C66FF867C}">
                  <a14:compatExt spid="_x0000_s718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Lime and Amelioration Costs</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absoluteAnchor>
    <xdr:pos x="0" y="0"/>
    <xdr:ext cx="9275704" cy="606777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47625</xdr:rowOff>
        </xdr:from>
        <xdr:to>
          <xdr:col>0</xdr:col>
          <xdr:colOff>628650</xdr:colOff>
          <xdr:row>0</xdr:row>
          <xdr:rowOff>295275</xdr:rowOff>
        </xdr:to>
        <xdr:sp macro="" textlink="">
          <xdr:nvSpPr>
            <xdr:cNvPr id="15361" name="Button 1" hidden="1">
              <a:extLst>
                <a:ext uri="{63B3BB69-23CF-44E3-9099-C40C66FF867C}">
                  <a14:compatExt spid="_x0000_s1536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Menu</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2</xdr:col>
      <xdr:colOff>144780</xdr:colOff>
      <xdr:row>6</xdr:row>
      <xdr:rowOff>45720</xdr:rowOff>
    </xdr:from>
    <xdr:to>
      <xdr:col>8</xdr:col>
      <xdr:colOff>350520</xdr:colOff>
      <xdr:row>11</xdr:row>
      <xdr:rowOff>30480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3980" y="777240"/>
          <a:ext cx="3863340" cy="899160"/>
        </a:xfrm>
        <a:prstGeom prst="rect">
          <a:avLst/>
        </a:prstGeom>
        <a:solidFill>
          <a:srgbClr val="FFFFCC"/>
        </a:solidFill>
      </xdr:spPr>
    </xdr:pic>
    <xdr:clientData/>
  </xdr:twoCellAnchor>
  <mc:AlternateContent xmlns:mc="http://schemas.openxmlformats.org/markup-compatibility/2006">
    <mc:Choice xmlns:a14="http://schemas.microsoft.com/office/drawing/2010/main" Requires="a14">
      <xdr:twoCellAnchor>
        <xdr:from>
          <xdr:col>0</xdr:col>
          <xdr:colOff>66675</xdr:colOff>
          <xdr:row>0</xdr:row>
          <xdr:rowOff>66675</xdr:rowOff>
        </xdr:from>
        <xdr:to>
          <xdr:col>0</xdr:col>
          <xdr:colOff>619125</xdr:colOff>
          <xdr:row>1</xdr:row>
          <xdr:rowOff>57150</xdr:rowOff>
        </xdr:to>
        <xdr:sp macro="" textlink="">
          <xdr:nvSpPr>
            <xdr:cNvPr id="20481" name="Button 1" hidden="1">
              <a:extLst>
                <a:ext uri="{63B3BB69-23CF-44E3-9099-C40C66FF867C}">
                  <a14:compatExt spid="_x0000_s2048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Menu</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10</xdr:col>
      <xdr:colOff>129540</xdr:colOff>
      <xdr:row>82</xdr:row>
      <xdr:rowOff>76200</xdr:rowOff>
    </xdr:from>
    <xdr:to>
      <xdr:col>16</xdr:col>
      <xdr:colOff>22860</xdr:colOff>
      <xdr:row>94</xdr:row>
      <xdr:rowOff>99060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720091</xdr:colOff>
      <xdr:row>88</xdr:row>
      <xdr:rowOff>97156</xdr:rowOff>
    </xdr:from>
    <xdr:to>
      <xdr:col>7</xdr:col>
      <xdr:colOff>520068</xdr:colOff>
      <xdr:row>88</xdr:row>
      <xdr:rowOff>98743</xdr:rowOff>
    </xdr:to>
    <xdr:cxnSp macro="">
      <xdr:nvCxnSpPr>
        <xdr:cNvPr id="4" name="Straight Arrow Connector 3"/>
        <xdr:cNvCxnSpPr/>
      </xdr:nvCxnSpPr>
      <xdr:spPr>
        <a:xfrm rot="10800000">
          <a:off x="4232911" y="16815436"/>
          <a:ext cx="1133477" cy="158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520066</xdr:colOff>
      <xdr:row>87</xdr:row>
      <xdr:rowOff>9525</xdr:rowOff>
    </xdr:from>
    <xdr:to>
      <xdr:col>7</xdr:col>
      <xdr:colOff>520068</xdr:colOff>
      <xdr:row>88</xdr:row>
      <xdr:rowOff>97257</xdr:rowOff>
    </xdr:to>
    <xdr:cxnSp macro="">
      <xdr:nvCxnSpPr>
        <xdr:cNvPr id="5" name="Straight Connector 4"/>
        <xdr:cNvCxnSpPr/>
      </xdr:nvCxnSpPr>
      <xdr:spPr>
        <a:xfrm rot="16200000" flipV="1">
          <a:off x="5231081" y="16680230"/>
          <a:ext cx="270612" cy="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47625</xdr:rowOff>
    </xdr:from>
    <xdr:to>
      <xdr:col>16</xdr:col>
      <xdr:colOff>66675</xdr:colOff>
      <xdr:row>17</xdr:row>
      <xdr:rowOff>161925</xdr:rowOff>
    </xdr:to>
    <xdr:sp macro="" textlink="">
      <xdr:nvSpPr>
        <xdr:cNvPr id="6" name="TextBox 5"/>
        <xdr:cNvSpPr txBox="1"/>
      </xdr:nvSpPr>
      <xdr:spPr>
        <a:xfrm>
          <a:off x="5455920" y="962025"/>
          <a:ext cx="4943475" cy="23164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just">
            <a:lnSpc>
              <a:spcPts val="900"/>
            </a:lnSpc>
          </a:pPr>
          <a:r>
            <a:rPr lang="en-US" sz="900" b="0" i="0" u="sng" strike="noStrike">
              <a:solidFill>
                <a:schemeClr val="dk1"/>
              </a:solidFill>
              <a:latin typeface="Arial" pitchFamily="34" charset="0"/>
              <a:ea typeface="+mn-ea"/>
              <a:cs typeface="Arial" pitchFamily="34" charset="0"/>
            </a:rPr>
            <a:t>Instructions</a:t>
          </a:r>
          <a:r>
            <a:rPr lang="en-US" sz="900" u="sng">
              <a:latin typeface="Arial" pitchFamily="34" charset="0"/>
              <a:cs typeface="Arial" pitchFamily="34" charset="0"/>
            </a:rPr>
            <a:t> </a:t>
          </a:r>
        </a:p>
        <a:p>
          <a:pPr algn="just">
            <a:lnSpc>
              <a:spcPts val="1200"/>
            </a:lnSpc>
          </a:pPr>
          <a:r>
            <a:rPr lang="en-US" sz="900" b="0" i="0" u="none" strike="noStrike">
              <a:solidFill>
                <a:schemeClr val="dk1"/>
              </a:solidFill>
              <a:latin typeface="Arial" pitchFamily="34" charset="0"/>
              <a:ea typeface="+mn-ea"/>
              <a:cs typeface="Arial" pitchFamily="34" charset="0"/>
            </a:rPr>
            <a:t>Enter soil details for each 10 cm layer.  The soil texture description is used by Optlime in the calculation of default </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nitrate leaching and to determine the distribution of acidification through the soil profile.  The gravel%,</a:t>
          </a:r>
          <a:r>
            <a:rPr lang="en-US" sz="900" b="0" i="0" u="none" strike="noStrike" baseline="0">
              <a:solidFill>
                <a:schemeClr val="dk1"/>
              </a:solidFill>
              <a:latin typeface="Arial" pitchFamily="34" charset="0"/>
              <a:ea typeface="+mn-ea"/>
              <a:cs typeface="Arial" pitchFamily="34" charset="0"/>
            </a:rPr>
            <a:t> </a:t>
          </a:r>
          <a:r>
            <a:rPr lang="en-US" sz="900" b="0" i="0" u="none" strike="noStrike">
              <a:solidFill>
                <a:schemeClr val="dk1"/>
              </a:solidFill>
              <a:latin typeface="Arial" pitchFamily="34" charset="0"/>
              <a:ea typeface="+mn-ea"/>
              <a:cs typeface="Arial" pitchFamily="34" charset="0"/>
            </a:rPr>
            <a:t>organic carbon</a:t>
          </a:r>
          <a:r>
            <a:rPr lang="en-US" sz="900" b="0" i="0" u="none" strike="noStrike" baseline="0">
              <a:solidFill>
                <a:schemeClr val="dk1"/>
              </a:solidFill>
              <a:latin typeface="Arial" pitchFamily="34" charset="0"/>
              <a:ea typeface="+mn-ea"/>
              <a:cs typeface="Arial" pitchFamily="34" charset="0"/>
            </a:rPr>
            <a:t> </a:t>
          </a:r>
          <a:r>
            <a:rPr lang="en-US" sz="900" b="0" i="0" u="none" strike="noStrike">
              <a:solidFill>
                <a:schemeClr val="dk1"/>
              </a:solidFill>
              <a:latin typeface="Arial" pitchFamily="34" charset="0"/>
              <a:ea typeface="+mn-ea"/>
              <a:cs typeface="Arial" pitchFamily="34" charset="0"/>
            </a:rPr>
            <a:t>and exchangeable aluminium (Al</a:t>
          </a:r>
          <a:r>
            <a:rPr lang="en-US" sz="900" b="0" i="0" u="none" strike="noStrike" baseline="30000">
              <a:solidFill>
                <a:schemeClr val="dk1"/>
              </a:solidFill>
              <a:latin typeface="Arial" pitchFamily="34" charset="0"/>
              <a:ea typeface="+mn-ea"/>
              <a:cs typeface="Arial" pitchFamily="34" charset="0"/>
            </a:rPr>
            <a:t>3+</a:t>
          </a:r>
          <a:r>
            <a:rPr lang="en-US" sz="900" b="0" i="0" u="none" strike="noStrike">
              <a:solidFill>
                <a:schemeClr val="dk1"/>
              </a:solidFill>
              <a:latin typeface="Arial" pitchFamily="34" charset="0"/>
              <a:ea typeface="+mn-ea"/>
              <a:cs typeface="Arial" pitchFamily="34" charset="0"/>
            </a:rPr>
            <a:t>) class are used to calculate pH buffering capacity.  The exchangeable</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Al</a:t>
          </a:r>
          <a:r>
            <a:rPr lang="en-US" sz="900" b="0" i="0" u="none" strike="noStrike" baseline="30000">
              <a:solidFill>
                <a:schemeClr val="dk1"/>
              </a:solidFill>
              <a:latin typeface="Arial" pitchFamily="34" charset="0"/>
              <a:ea typeface="+mn-ea"/>
              <a:cs typeface="Arial" pitchFamily="34" charset="0"/>
            </a:rPr>
            <a:t>3+</a:t>
          </a:r>
          <a:r>
            <a:rPr lang="en-US" sz="900" b="0" i="0" u="none" strike="noStrike">
              <a:solidFill>
                <a:schemeClr val="dk1"/>
              </a:solidFill>
              <a:latin typeface="Arial" pitchFamily="34" charset="0"/>
              <a:ea typeface="+mn-ea"/>
              <a:cs typeface="Arial" pitchFamily="34" charset="0"/>
            </a:rPr>
            <a:t> class is also used in the calculation of yield impacts of acidity in the 10-20 cm and 20-30 cm soil layers.  Levels</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of toxic aluminium are very difficult to predict, so for the purposes of Optlime we assume 3 broad classes of Al</a:t>
          </a:r>
          <a:r>
            <a:rPr lang="en-US" sz="900" b="0" i="0" u="none" strike="noStrike" baseline="30000">
              <a:solidFill>
                <a:schemeClr val="dk1"/>
              </a:solidFill>
              <a:latin typeface="Arial" pitchFamily="34" charset="0"/>
              <a:ea typeface="+mn-ea"/>
              <a:cs typeface="Arial" pitchFamily="34" charset="0"/>
            </a:rPr>
            <a:t>3+</a:t>
          </a:r>
          <a:r>
            <a:rPr lang="en-US" sz="900" b="0" i="0" u="none" strike="noStrike">
              <a:solidFill>
                <a:schemeClr val="dk1"/>
              </a:solidFill>
              <a:latin typeface="Arial" pitchFamily="34" charset="0"/>
              <a:ea typeface="+mn-ea"/>
              <a:cs typeface="Arial" pitchFamily="34" charset="0"/>
            </a:rPr>
            <a:t>.</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Many soils in the WA wheatbelt would fall into the 'moderate' category.  The 'low' category would apply to paler</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sandy soils, while the 'high' category is representative of eastern wheatbelt wodjil soils.  The bulk density of the</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soil is used in the calculation of pH buffering capacity and saturated water content (for lime dissolution calculations).</a:t>
          </a:r>
          <a:r>
            <a:rPr lang="en-US" sz="900" b="0">
              <a:latin typeface="Arial" pitchFamily="34" charset="0"/>
              <a:cs typeface="Arial" pitchFamily="34" charset="0"/>
            </a:rPr>
            <a:t> </a:t>
          </a:r>
        </a:p>
      </xdr:txBody>
    </xdr:sp>
    <xdr:clientData/>
  </xdr:twoCellAnchor>
  <xdr:twoCellAnchor>
    <xdr:from>
      <xdr:col>8</xdr:col>
      <xdr:colOff>1</xdr:colOff>
      <xdr:row>19</xdr:row>
      <xdr:rowOff>57150</xdr:rowOff>
    </xdr:from>
    <xdr:to>
      <xdr:col>16</xdr:col>
      <xdr:colOff>66677</xdr:colOff>
      <xdr:row>27</xdr:row>
      <xdr:rowOff>114300</xdr:rowOff>
    </xdr:to>
    <xdr:sp macro="" textlink="">
      <xdr:nvSpPr>
        <xdr:cNvPr id="7" name="TextBox 6"/>
        <xdr:cNvSpPr txBox="1"/>
      </xdr:nvSpPr>
      <xdr:spPr>
        <a:xfrm>
          <a:off x="5455921" y="3539490"/>
          <a:ext cx="4943476" cy="15201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just">
            <a:lnSpc>
              <a:spcPct val="150000"/>
            </a:lnSpc>
          </a:pPr>
          <a:r>
            <a:rPr lang="en-US" sz="900" b="0" i="0" u="sng" strike="noStrike">
              <a:solidFill>
                <a:schemeClr val="dk1"/>
              </a:solidFill>
              <a:latin typeface="Arial" pitchFamily="34" charset="0"/>
              <a:ea typeface="+mn-ea"/>
              <a:cs typeface="Arial" pitchFamily="34" charset="0"/>
            </a:rPr>
            <a:t>Instructions</a:t>
          </a:r>
          <a:r>
            <a:rPr lang="en-US" sz="900">
              <a:latin typeface="Arial" pitchFamily="34" charset="0"/>
              <a:cs typeface="Arial" pitchFamily="34" charset="0"/>
            </a:rPr>
            <a:t> </a:t>
          </a:r>
        </a:p>
        <a:p>
          <a:pPr algn="just">
            <a:lnSpc>
              <a:spcPct val="150000"/>
            </a:lnSpc>
          </a:pPr>
          <a:r>
            <a:rPr lang="en-US" sz="900" b="0" i="0" u="none" strike="noStrike">
              <a:solidFill>
                <a:schemeClr val="dk1"/>
              </a:solidFill>
              <a:latin typeface="Arial" pitchFamily="34" charset="0"/>
              <a:ea typeface="+mn-ea"/>
              <a:cs typeface="Arial" pitchFamily="34" charset="0"/>
            </a:rPr>
            <a:t>Select the average annual rainfall zone that best matches the site in question.  A saturated soil scenario is also</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available to allow for assessment of lime dissolution under conditions of constant soil moisture.  Optlime</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calculates a default value for nitrate leaching based on the selected rainfall zone and soil texture.  This default</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value represents a long-term average.  Actual nitrate leaching will vary significantly from year to year depending</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on the frequency, intensity and timing of rainfall.</a:t>
          </a:r>
          <a:r>
            <a:rPr lang="en-US" sz="900" b="0">
              <a:latin typeface="Arial" pitchFamily="34" charset="0"/>
              <a:cs typeface="Arial" pitchFamily="34" charset="0"/>
            </a:rPr>
            <a:t> </a:t>
          </a:r>
        </a:p>
      </xdr:txBody>
    </xdr:sp>
    <xdr:clientData/>
  </xdr:twoCellAnchor>
  <xdr:twoCellAnchor>
    <xdr:from>
      <xdr:col>2</xdr:col>
      <xdr:colOff>104776</xdr:colOff>
      <xdr:row>66</xdr:row>
      <xdr:rowOff>169026</xdr:rowOff>
    </xdr:from>
    <xdr:to>
      <xdr:col>12</xdr:col>
      <xdr:colOff>439535</xdr:colOff>
      <xdr:row>72</xdr:row>
      <xdr:rowOff>294432</xdr:rowOff>
    </xdr:to>
    <xdr:sp macro="" textlink="">
      <xdr:nvSpPr>
        <xdr:cNvPr id="10" name="TextBox 9"/>
        <xdr:cNvSpPr txBox="1"/>
      </xdr:nvSpPr>
      <xdr:spPr>
        <a:xfrm>
          <a:off x="1323976" y="12460086"/>
          <a:ext cx="7009879" cy="11083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just">
            <a:lnSpc>
              <a:spcPts val="900"/>
            </a:lnSpc>
          </a:pPr>
          <a:r>
            <a:rPr lang="en-US" sz="900" b="0" i="0" u="sng" strike="noStrike">
              <a:solidFill>
                <a:schemeClr val="dk1"/>
              </a:solidFill>
              <a:latin typeface="Arial" pitchFamily="34" charset="0"/>
              <a:ea typeface="+mn-ea"/>
              <a:cs typeface="Arial" pitchFamily="34" charset="0"/>
            </a:rPr>
            <a:t>Instructions</a:t>
          </a:r>
          <a:r>
            <a:rPr lang="en-US" sz="900" u="sng">
              <a:latin typeface="Arial" pitchFamily="34" charset="0"/>
              <a:cs typeface="Arial" pitchFamily="34" charset="0"/>
            </a:rPr>
            <a:t> </a:t>
          </a:r>
        </a:p>
        <a:p>
          <a:pPr algn="just">
            <a:lnSpc>
              <a:spcPts val="1200"/>
            </a:lnSpc>
          </a:pPr>
          <a:r>
            <a:rPr lang="en-US" sz="900" b="0" i="0" u="none" strike="noStrike">
              <a:solidFill>
                <a:schemeClr val="dk1"/>
              </a:solidFill>
              <a:latin typeface="Arial" pitchFamily="34" charset="0"/>
              <a:ea typeface="+mn-ea"/>
              <a:cs typeface="Arial" pitchFamily="34" charset="0"/>
            </a:rPr>
            <a:t>Application of nitrogen in the form of ammonium (e.g. ammonium sulphate, DAP) causes acidification due to the net addition of H</a:t>
          </a:r>
          <a:r>
            <a:rPr lang="en-US" sz="900" b="0" i="0" u="none" strike="noStrike" baseline="30000">
              <a:solidFill>
                <a:schemeClr val="dk1"/>
              </a:solidFill>
              <a:latin typeface="Arial" pitchFamily="34" charset="0"/>
              <a:ea typeface="+mn-ea"/>
              <a:cs typeface="Arial" pitchFamily="34" charset="0"/>
            </a:rPr>
            <a:t>+ </a:t>
          </a:r>
          <a:r>
            <a:rPr lang="en-US" sz="900" b="0" i="0" u="none" strike="noStrike">
              <a:solidFill>
                <a:schemeClr val="dk1"/>
              </a:solidFill>
              <a:latin typeface="Arial" pitchFamily="34" charset="0"/>
              <a:ea typeface="+mn-ea"/>
              <a:cs typeface="Arial" pitchFamily="34" charset="0"/>
            </a:rPr>
            <a:t>when ammonium is converted to nitrate.  Nitrogen in the form of nitrate or urea</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is not directly acidifying.  However, acidification will occur if any of the nitrogen is leached in nitrate form.  The same applies to legume-fixed nitrogen.  For each land use, define the application rates of nitrogenous fertiliser in the table</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below.  Legume-fixed nitrogen is calculated automatically by Optlime based on the yield potentials defined above.</a:t>
          </a:r>
          <a:r>
            <a:rPr lang="en-US" sz="900" b="0" i="0" u="none" strike="noStrike" baseline="0">
              <a:solidFill>
                <a:schemeClr val="dk1"/>
              </a:solidFill>
              <a:latin typeface="Arial" pitchFamily="34" charset="0"/>
              <a:ea typeface="+mn-ea"/>
              <a:cs typeface="Arial" pitchFamily="34" charset="0"/>
            </a:rPr>
            <a:t>  </a:t>
          </a:r>
          <a:endParaRPr lang="en-US" sz="900" b="0">
            <a:latin typeface="Arial" pitchFamily="34" charset="0"/>
            <a:cs typeface="Arial" pitchFamily="34" charset="0"/>
          </a:endParaRPr>
        </a:p>
      </xdr:txBody>
    </xdr:sp>
    <xdr:clientData/>
  </xdr:twoCellAnchor>
  <xdr:twoCellAnchor>
    <xdr:from>
      <xdr:col>2</xdr:col>
      <xdr:colOff>57149</xdr:colOff>
      <xdr:row>83</xdr:row>
      <xdr:rowOff>76201</xdr:rowOff>
    </xdr:from>
    <xdr:to>
      <xdr:col>9</xdr:col>
      <xdr:colOff>597262</xdr:colOff>
      <xdr:row>87</xdr:row>
      <xdr:rowOff>49572</xdr:rowOff>
    </xdr:to>
    <xdr:sp macro="" textlink="">
      <xdr:nvSpPr>
        <xdr:cNvPr id="11" name="TextBox 10"/>
        <xdr:cNvSpPr txBox="1"/>
      </xdr:nvSpPr>
      <xdr:spPr>
        <a:xfrm>
          <a:off x="1276349" y="15880081"/>
          <a:ext cx="5386433" cy="7048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just">
            <a:lnSpc>
              <a:spcPct val="150000"/>
            </a:lnSpc>
          </a:pPr>
          <a:r>
            <a:rPr lang="en-US" sz="900" b="0" i="0" u="sng" strike="noStrike">
              <a:solidFill>
                <a:schemeClr val="dk1"/>
              </a:solidFill>
              <a:latin typeface="Arial" pitchFamily="34" charset="0"/>
              <a:ea typeface="+mn-ea"/>
              <a:cs typeface="Arial" pitchFamily="34" charset="0"/>
            </a:rPr>
            <a:t>Instructions</a:t>
          </a:r>
          <a:r>
            <a:rPr lang="en-US" sz="900">
              <a:latin typeface="Arial" pitchFamily="34" charset="0"/>
              <a:cs typeface="Arial" pitchFamily="34" charset="0"/>
            </a:rPr>
            <a:t> </a:t>
          </a:r>
        </a:p>
        <a:p>
          <a:pPr algn="just">
            <a:lnSpc>
              <a:spcPct val="150000"/>
            </a:lnSpc>
          </a:pPr>
          <a:r>
            <a:rPr lang="en-US" sz="900" b="0" i="0" u="none" strike="noStrike">
              <a:solidFill>
                <a:schemeClr val="dk1"/>
              </a:solidFill>
              <a:latin typeface="Arial" pitchFamily="34" charset="0"/>
              <a:ea typeface="+mn-ea"/>
              <a:cs typeface="Arial" pitchFamily="34" charset="0"/>
            </a:rPr>
            <a:t>The cost of applying lime is rate-dependent and can be approximated by the curve in the accompanying</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chart.  The cost curve can be raised or lowered by adjusting the reference cost in the cell below.</a:t>
          </a:r>
          <a:r>
            <a:rPr lang="en-US" sz="900">
              <a:latin typeface="Arial" pitchFamily="34" charset="0"/>
              <a:cs typeface="Arial" pitchFamily="34" charset="0"/>
            </a:rPr>
            <a:t> </a:t>
          </a:r>
        </a:p>
      </xdr:txBody>
    </xdr:sp>
    <xdr:clientData/>
  </xdr:twoCellAnchor>
  <xdr:twoCellAnchor>
    <xdr:from>
      <xdr:col>2</xdr:col>
      <xdr:colOff>47626</xdr:colOff>
      <xdr:row>97</xdr:row>
      <xdr:rowOff>154305</xdr:rowOff>
    </xdr:from>
    <xdr:to>
      <xdr:col>6</xdr:col>
      <xdr:colOff>302886</xdr:colOff>
      <xdr:row>115</xdr:row>
      <xdr:rowOff>47625</xdr:rowOff>
    </xdr:to>
    <xdr:sp macro="" textlink="">
      <xdr:nvSpPr>
        <xdr:cNvPr id="12" name="TextBox 11"/>
        <xdr:cNvSpPr txBox="1"/>
      </xdr:nvSpPr>
      <xdr:spPr>
        <a:xfrm>
          <a:off x="1266826" y="18518505"/>
          <a:ext cx="3272780" cy="31851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just">
            <a:lnSpc>
              <a:spcPct val="150000"/>
            </a:lnSpc>
          </a:pPr>
          <a:r>
            <a:rPr lang="en-US" sz="900" b="0" i="0" u="sng" strike="noStrike">
              <a:solidFill>
                <a:schemeClr val="dk1"/>
              </a:solidFill>
              <a:latin typeface="Arial" pitchFamily="34" charset="0"/>
              <a:ea typeface="+mn-ea"/>
              <a:cs typeface="Arial" pitchFamily="34" charset="0"/>
            </a:rPr>
            <a:t>Instructions</a:t>
          </a:r>
          <a:r>
            <a:rPr lang="en-US" sz="900">
              <a:latin typeface="Arial" pitchFamily="34" charset="0"/>
              <a:cs typeface="Arial" pitchFamily="34" charset="0"/>
            </a:rPr>
            <a:t> </a:t>
          </a:r>
        </a:p>
        <a:p>
          <a:pPr algn="just">
            <a:lnSpc>
              <a:spcPct val="150000"/>
            </a:lnSpc>
          </a:pPr>
          <a:r>
            <a:rPr lang="en-US" sz="900" b="0" i="0" u="none" strike="noStrike">
              <a:solidFill>
                <a:schemeClr val="dk1"/>
              </a:solidFill>
              <a:latin typeface="Arial" pitchFamily="34" charset="0"/>
              <a:ea typeface="+mn-ea"/>
              <a:cs typeface="Arial" pitchFamily="34" charset="0"/>
            </a:rPr>
            <a:t>The deep banding of lime is a machinery-intensive</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operation that imposes a level of wear and tear on</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equipment over and above most other tillage-based</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activities.  It is therefore important when assessing</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the feasibility of deep banding to accurately account</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for the costs involved.  This includes not only the </a:t>
          </a:r>
          <a:r>
            <a:rPr lang="en-US" sz="900">
              <a:latin typeface="Arial" pitchFamily="34" charset="0"/>
              <a:cs typeface="Arial" pitchFamily="34" charset="0"/>
            </a:rPr>
            <a:t> direct </a:t>
          </a:r>
          <a:r>
            <a:rPr lang="en-US" sz="900" b="0" i="0" u="none" strike="noStrike">
              <a:solidFill>
                <a:schemeClr val="dk1"/>
              </a:solidFill>
              <a:latin typeface="Arial" pitchFamily="34" charset="0"/>
              <a:ea typeface="+mn-ea"/>
              <a:cs typeface="Arial" pitchFamily="34" charset="0"/>
            </a:rPr>
            <a:t>cash costs of the operation, but also the excess</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depreciation that is attributable to deep banding.</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 </a:t>
          </a:r>
          <a:r>
            <a:rPr lang="en-US" sz="900">
              <a:latin typeface="Arial" pitchFamily="34" charset="0"/>
              <a:cs typeface="Arial" pitchFamily="34" charset="0"/>
            </a:rPr>
            <a:t> </a:t>
          </a:r>
        </a:p>
        <a:p>
          <a:pPr algn="just">
            <a:lnSpc>
              <a:spcPct val="150000"/>
            </a:lnSpc>
          </a:pPr>
          <a:endParaRPr lang="en-US" sz="900" b="0" i="0" u="none" strike="noStrike">
            <a:solidFill>
              <a:schemeClr val="dk1"/>
            </a:solidFill>
            <a:latin typeface="Arial" pitchFamily="34" charset="0"/>
            <a:ea typeface="+mn-ea"/>
            <a:cs typeface="Arial" pitchFamily="34" charset="0"/>
          </a:endParaRPr>
        </a:p>
        <a:p>
          <a:pPr algn="just">
            <a:lnSpc>
              <a:spcPct val="150000"/>
            </a:lnSpc>
          </a:pPr>
          <a:r>
            <a:rPr lang="en-US" sz="900" b="0" i="0" u="none" strike="noStrike">
              <a:solidFill>
                <a:schemeClr val="dk1"/>
              </a:solidFill>
              <a:latin typeface="Arial" pitchFamily="34" charset="0"/>
              <a:ea typeface="+mn-ea"/>
              <a:cs typeface="Arial" pitchFamily="34" charset="0"/>
            </a:rPr>
            <a:t>The accompanying tables provide a framework for</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estimating the costs of deep banding lime.  There</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are two main sections to the calculations.  The first</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section calculates the cash cost component of deep</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banding.  The second section makes allowance for</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the portion of depreciation attributable to the deep</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banding operation.</a:t>
          </a:r>
          <a:r>
            <a:rPr lang="en-US" sz="900">
              <a:latin typeface="Arial" pitchFamily="34" charset="0"/>
              <a:cs typeface="Arial" pitchFamily="34" charset="0"/>
            </a:rPr>
            <a:t> </a:t>
          </a:r>
          <a:r>
            <a:rPr lang="en-US" sz="900" baseline="0">
              <a:latin typeface="Arial" pitchFamily="34" charset="0"/>
              <a:cs typeface="Arial" pitchFamily="34" charset="0"/>
            </a:rPr>
            <a:t> </a:t>
          </a:r>
          <a:endParaRPr lang="en-US" sz="900">
            <a:latin typeface="Arial" pitchFamily="34" charset="0"/>
            <a:cs typeface="Arial" pitchFamily="34" charset="0"/>
          </a:endParaRPr>
        </a:p>
      </xdr:txBody>
    </xdr:sp>
    <xdr:clientData/>
  </xdr:twoCellAnchor>
  <xdr:twoCellAnchor>
    <xdr:from>
      <xdr:col>3</xdr:col>
      <xdr:colOff>359252</xdr:colOff>
      <xdr:row>306</xdr:row>
      <xdr:rowOff>12223</xdr:rowOff>
    </xdr:from>
    <xdr:to>
      <xdr:col>3</xdr:col>
      <xdr:colOff>360840</xdr:colOff>
      <xdr:row>312</xdr:row>
      <xdr:rowOff>819</xdr:rowOff>
    </xdr:to>
    <xdr:cxnSp macro="">
      <xdr:nvCxnSpPr>
        <xdr:cNvPr id="13" name="Straight Arrow Connector 12"/>
        <xdr:cNvCxnSpPr/>
      </xdr:nvCxnSpPr>
      <xdr:spPr>
        <a:xfrm rot="5400000">
          <a:off x="2225028" y="58794027"/>
          <a:ext cx="1085876"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129540</xdr:colOff>
      <xdr:row>82</xdr:row>
      <xdr:rowOff>76200</xdr:rowOff>
    </xdr:from>
    <xdr:to>
      <xdr:col>16</xdr:col>
      <xdr:colOff>22860</xdr:colOff>
      <xdr:row>94</xdr:row>
      <xdr:rowOff>99060</xdr:rowOff>
    </xdr:to>
    <xdr:graphicFrame macro="">
      <xdr:nvGraphicFramePr>
        <xdr:cNvPr id="6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720091</xdr:colOff>
      <xdr:row>88</xdr:row>
      <xdr:rowOff>97156</xdr:rowOff>
    </xdr:from>
    <xdr:to>
      <xdr:col>7</xdr:col>
      <xdr:colOff>520068</xdr:colOff>
      <xdr:row>88</xdr:row>
      <xdr:rowOff>98743</xdr:rowOff>
    </xdr:to>
    <xdr:cxnSp macro="">
      <xdr:nvCxnSpPr>
        <xdr:cNvPr id="69" name="Straight Arrow Connector 68"/>
        <xdr:cNvCxnSpPr/>
      </xdr:nvCxnSpPr>
      <xdr:spPr>
        <a:xfrm rot="10800000">
          <a:off x="4232911" y="16815436"/>
          <a:ext cx="1133477" cy="158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520066</xdr:colOff>
      <xdr:row>87</xdr:row>
      <xdr:rowOff>9525</xdr:rowOff>
    </xdr:from>
    <xdr:to>
      <xdr:col>7</xdr:col>
      <xdr:colOff>520068</xdr:colOff>
      <xdr:row>88</xdr:row>
      <xdr:rowOff>97257</xdr:rowOff>
    </xdr:to>
    <xdr:cxnSp macro="">
      <xdr:nvCxnSpPr>
        <xdr:cNvPr id="70" name="Straight Connector 69"/>
        <xdr:cNvCxnSpPr/>
      </xdr:nvCxnSpPr>
      <xdr:spPr>
        <a:xfrm rot="16200000" flipV="1">
          <a:off x="5231081" y="16680230"/>
          <a:ext cx="270612" cy="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47625</xdr:rowOff>
    </xdr:from>
    <xdr:to>
      <xdr:col>16</xdr:col>
      <xdr:colOff>66675</xdr:colOff>
      <xdr:row>17</xdr:row>
      <xdr:rowOff>161925</xdr:rowOff>
    </xdr:to>
    <xdr:sp macro="" textlink="">
      <xdr:nvSpPr>
        <xdr:cNvPr id="71" name="TextBox 70"/>
        <xdr:cNvSpPr txBox="1"/>
      </xdr:nvSpPr>
      <xdr:spPr>
        <a:xfrm>
          <a:off x="5455920" y="962025"/>
          <a:ext cx="4943475" cy="23164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just">
            <a:lnSpc>
              <a:spcPts val="900"/>
            </a:lnSpc>
          </a:pPr>
          <a:r>
            <a:rPr lang="en-US" sz="900" b="0" i="0" u="sng" strike="noStrike">
              <a:solidFill>
                <a:schemeClr val="dk1"/>
              </a:solidFill>
              <a:latin typeface="Arial" pitchFamily="34" charset="0"/>
              <a:ea typeface="+mn-ea"/>
              <a:cs typeface="Arial" pitchFamily="34" charset="0"/>
            </a:rPr>
            <a:t>Instructions</a:t>
          </a:r>
          <a:r>
            <a:rPr lang="en-US" sz="900" u="sng">
              <a:latin typeface="Arial" pitchFamily="34" charset="0"/>
              <a:cs typeface="Arial" pitchFamily="34" charset="0"/>
            </a:rPr>
            <a:t> </a:t>
          </a:r>
        </a:p>
        <a:p>
          <a:pPr algn="just">
            <a:lnSpc>
              <a:spcPts val="1200"/>
            </a:lnSpc>
          </a:pPr>
          <a:r>
            <a:rPr lang="en-US" sz="900" b="0" i="0" u="none" strike="noStrike">
              <a:solidFill>
                <a:schemeClr val="dk1"/>
              </a:solidFill>
              <a:latin typeface="Arial" pitchFamily="34" charset="0"/>
              <a:ea typeface="+mn-ea"/>
              <a:cs typeface="Arial" pitchFamily="34" charset="0"/>
            </a:rPr>
            <a:t>Enter soil details for each 10 cm layer.  The soil texture description is used by Optlime in the calculation of default </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nitrate leaching and to determine the distribution of acidification through the soil profile.  The gravel%,</a:t>
          </a:r>
          <a:r>
            <a:rPr lang="en-US" sz="900" b="0" i="0" u="none" strike="noStrike" baseline="0">
              <a:solidFill>
                <a:schemeClr val="dk1"/>
              </a:solidFill>
              <a:latin typeface="Arial" pitchFamily="34" charset="0"/>
              <a:ea typeface="+mn-ea"/>
              <a:cs typeface="Arial" pitchFamily="34" charset="0"/>
            </a:rPr>
            <a:t> </a:t>
          </a:r>
          <a:r>
            <a:rPr lang="en-US" sz="900" b="0" i="0" u="none" strike="noStrike">
              <a:solidFill>
                <a:schemeClr val="dk1"/>
              </a:solidFill>
              <a:latin typeface="Arial" pitchFamily="34" charset="0"/>
              <a:ea typeface="+mn-ea"/>
              <a:cs typeface="Arial" pitchFamily="34" charset="0"/>
            </a:rPr>
            <a:t>organic carbon</a:t>
          </a:r>
          <a:r>
            <a:rPr lang="en-US" sz="900" b="0" i="0" u="none" strike="noStrike" baseline="0">
              <a:solidFill>
                <a:schemeClr val="dk1"/>
              </a:solidFill>
              <a:latin typeface="Arial" pitchFamily="34" charset="0"/>
              <a:ea typeface="+mn-ea"/>
              <a:cs typeface="Arial" pitchFamily="34" charset="0"/>
            </a:rPr>
            <a:t> </a:t>
          </a:r>
          <a:r>
            <a:rPr lang="en-US" sz="900" b="0" i="0" u="none" strike="noStrike">
              <a:solidFill>
                <a:schemeClr val="dk1"/>
              </a:solidFill>
              <a:latin typeface="Arial" pitchFamily="34" charset="0"/>
              <a:ea typeface="+mn-ea"/>
              <a:cs typeface="Arial" pitchFamily="34" charset="0"/>
            </a:rPr>
            <a:t>and exchangeable aluminium (Al</a:t>
          </a:r>
          <a:r>
            <a:rPr lang="en-US" sz="900" b="0" i="0" u="none" strike="noStrike" baseline="30000">
              <a:solidFill>
                <a:schemeClr val="dk1"/>
              </a:solidFill>
              <a:latin typeface="Arial" pitchFamily="34" charset="0"/>
              <a:ea typeface="+mn-ea"/>
              <a:cs typeface="Arial" pitchFamily="34" charset="0"/>
            </a:rPr>
            <a:t>3+</a:t>
          </a:r>
          <a:r>
            <a:rPr lang="en-US" sz="900" b="0" i="0" u="none" strike="noStrike">
              <a:solidFill>
                <a:schemeClr val="dk1"/>
              </a:solidFill>
              <a:latin typeface="Arial" pitchFamily="34" charset="0"/>
              <a:ea typeface="+mn-ea"/>
              <a:cs typeface="Arial" pitchFamily="34" charset="0"/>
            </a:rPr>
            <a:t>) class are used to calculate pH buffering capacity.  The exchangeable</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Al</a:t>
          </a:r>
          <a:r>
            <a:rPr lang="en-US" sz="900" b="0" i="0" u="none" strike="noStrike" baseline="30000">
              <a:solidFill>
                <a:schemeClr val="dk1"/>
              </a:solidFill>
              <a:latin typeface="Arial" pitchFamily="34" charset="0"/>
              <a:ea typeface="+mn-ea"/>
              <a:cs typeface="Arial" pitchFamily="34" charset="0"/>
            </a:rPr>
            <a:t>3+</a:t>
          </a:r>
          <a:r>
            <a:rPr lang="en-US" sz="900" b="0" i="0" u="none" strike="noStrike">
              <a:solidFill>
                <a:schemeClr val="dk1"/>
              </a:solidFill>
              <a:latin typeface="Arial" pitchFamily="34" charset="0"/>
              <a:ea typeface="+mn-ea"/>
              <a:cs typeface="Arial" pitchFamily="34" charset="0"/>
            </a:rPr>
            <a:t> class is also used in the calculation of yield impacts of acidity in the 10-20 cm and 20-30 cm soil layers.  Levels</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of toxic aluminium are very difficult to predict, so for the purposes of Optlime we assume 3 broad classes of Al</a:t>
          </a:r>
          <a:r>
            <a:rPr lang="en-US" sz="900" b="0" i="0" u="none" strike="noStrike" baseline="30000">
              <a:solidFill>
                <a:schemeClr val="dk1"/>
              </a:solidFill>
              <a:latin typeface="Arial" pitchFamily="34" charset="0"/>
              <a:ea typeface="+mn-ea"/>
              <a:cs typeface="Arial" pitchFamily="34" charset="0"/>
            </a:rPr>
            <a:t>3+</a:t>
          </a:r>
          <a:r>
            <a:rPr lang="en-US" sz="900" b="0" i="0" u="none" strike="noStrike">
              <a:solidFill>
                <a:schemeClr val="dk1"/>
              </a:solidFill>
              <a:latin typeface="Arial" pitchFamily="34" charset="0"/>
              <a:ea typeface="+mn-ea"/>
              <a:cs typeface="Arial" pitchFamily="34" charset="0"/>
            </a:rPr>
            <a:t>.</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Many soils in the WA wheatbelt would fall into the 'moderate' category.  The 'low' category would apply to paler</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sandy soils, while the 'high' category is representative of eastern wheatbelt wodjil soils.  The bulk density of the</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soil is used in the calculation of pH buffering capacity and saturated water content (for lime dissolution calculations).</a:t>
          </a:r>
          <a:r>
            <a:rPr lang="en-US" sz="900" b="0">
              <a:latin typeface="Arial" pitchFamily="34" charset="0"/>
              <a:cs typeface="Arial" pitchFamily="34" charset="0"/>
            </a:rPr>
            <a:t> </a:t>
          </a:r>
        </a:p>
      </xdr:txBody>
    </xdr:sp>
    <xdr:clientData/>
  </xdr:twoCellAnchor>
  <xdr:twoCellAnchor>
    <xdr:from>
      <xdr:col>8</xdr:col>
      <xdr:colOff>1</xdr:colOff>
      <xdr:row>19</xdr:row>
      <xdr:rowOff>57150</xdr:rowOff>
    </xdr:from>
    <xdr:to>
      <xdr:col>16</xdr:col>
      <xdr:colOff>66677</xdr:colOff>
      <xdr:row>27</xdr:row>
      <xdr:rowOff>114300</xdr:rowOff>
    </xdr:to>
    <xdr:sp macro="" textlink="">
      <xdr:nvSpPr>
        <xdr:cNvPr id="72" name="TextBox 71"/>
        <xdr:cNvSpPr txBox="1"/>
      </xdr:nvSpPr>
      <xdr:spPr>
        <a:xfrm>
          <a:off x="5455921" y="3539490"/>
          <a:ext cx="4943476" cy="15201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just">
            <a:lnSpc>
              <a:spcPct val="150000"/>
            </a:lnSpc>
          </a:pPr>
          <a:r>
            <a:rPr lang="en-US" sz="900" b="0" i="0" u="sng" strike="noStrike">
              <a:solidFill>
                <a:schemeClr val="dk1"/>
              </a:solidFill>
              <a:latin typeface="Arial" pitchFamily="34" charset="0"/>
              <a:ea typeface="+mn-ea"/>
              <a:cs typeface="Arial" pitchFamily="34" charset="0"/>
            </a:rPr>
            <a:t>Instructions</a:t>
          </a:r>
          <a:r>
            <a:rPr lang="en-US" sz="900">
              <a:latin typeface="Arial" pitchFamily="34" charset="0"/>
              <a:cs typeface="Arial" pitchFamily="34" charset="0"/>
            </a:rPr>
            <a:t> </a:t>
          </a:r>
        </a:p>
        <a:p>
          <a:pPr algn="just">
            <a:lnSpc>
              <a:spcPct val="150000"/>
            </a:lnSpc>
          </a:pPr>
          <a:r>
            <a:rPr lang="en-US" sz="900" b="0" i="0" u="none" strike="noStrike">
              <a:solidFill>
                <a:schemeClr val="dk1"/>
              </a:solidFill>
              <a:latin typeface="Arial" pitchFamily="34" charset="0"/>
              <a:ea typeface="+mn-ea"/>
              <a:cs typeface="Arial" pitchFamily="34" charset="0"/>
            </a:rPr>
            <a:t>Select the average annual rainfall zone that best matches the site in question.  A saturated soil scenario is also</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available to allow for assessment of lime dissolution under conditions of constant soil moisture.  Optlime</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calculates a default value for nitrate leaching based on the selected rainfall zone and soil texture.  This default</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value represents a long-term average.  Actual nitrate leaching will vary significantly from year to year depending</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on the frequency, intensity and timing of rainfall.</a:t>
          </a:r>
          <a:r>
            <a:rPr lang="en-US" sz="900" b="0">
              <a:latin typeface="Arial" pitchFamily="34" charset="0"/>
              <a:cs typeface="Arial" pitchFamily="34" charset="0"/>
            </a:rPr>
            <a:t> </a:t>
          </a:r>
        </a:p>
      </xdr:txBody>
    </xdr:sp>
    <xdr:clientData/>
  </xdr:twoCellAnchor>
  <xdr:twoCellAnchor>
    <xdr:from>
      <xdr:col>1</xdr:col>
      <xdr:colOff>104776</xdr:colOff>
      <xdr:row>66</xdr:row>
      <xdr:rowOff>169026</xdr:rowOff>
    </xdr:from>
    <xdr:to>
      <xdr:col>12</xdr:col>
      <xdr:colOff>439535</xdr:colOff>
      <xdr:row>72</xdr:row>
      <xdr:rowOff>294432</xdr:rowOff>
    </xdr:to>
    <xdr:sp macro="" textlink="">
      <xdr:nvSpPr>
        <xdr:cNvPr id="75" name="TextBox 74"/>
        <xdr:cNvSpPr txBox="1"/>
      </xdr:nvSpPr>
      <xdr:spPr>
        <a:xfrm>
          <a:off x="714376" y="12460086"/>
          <a:ext cx="7619479" cy="11083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just">
            <a:lnSpc>
              <a:spcPts val="900"/>
            </a:lnSpc>
          </a:pPr>
          <a:r>
            <a:rPr lang="en-US" sz="900" b="0" i="0" u="sng" strike="noStrike">
              <a:solidFill>
                <a:schemeClr val="dk1"/>
              </a:solidFill>
              <a:latin typeface="Arial" pitchFamily="34" charset="0"/>
              <a:ea typeface="+mn-ea"/>
              <a:cs typeface="Arial" pitchFamily="34" charset="0"/>
            </a:rPr>
            <a:t>Instructions</a:t>
          </a:r>
          <a:r>
            <a:rPr lang="en-US" sz="900" u="sng">
              <a:latin typeface="Arial" pitchFamily="34" charset="0"/>
              <a:cs typeface="Arial" pitchFamily="34" charset="0"/>
            </a:rPr>
            <a:t> </a:t>
          </a:r>
        </a:p>
        <a:p>
          <a:pPr algn="just">
            <a:lnSpc>
              <a:spcPts val="1200"/>
            </a:lnSpc>
          </a:pPr>
          <a:r>
            <a:rPr lang="en-US" sz="900" b="0" i="0" u="none" strike="noStrike">
              <a:solidFill>
                <a:schemeClr val="dk1"/>
              </a:solidFill>
              <a:latin typeface="Arial" pitchFamily="34" charset="0"/>
              <a:ea typeface="+mn-ea"/>
              <a:cs typeface="Arial" pitchFamily="34" charset="0"/>
            </a:rPr>
            <a:t>Application of nitrogen in the form of ammonium (e.g. ammonium sulphate, DAP) causes acidification due to the net addition of H</a:t>
          </a:r>
          <a:r>
            <a:rPr lang="en-US" sz="900" b="0" i="0" u="none" strike="noStrike" baseline="30000">
              <a:solidFill>
                <a:schemeClr val="dk1"/>
              </a:solidFill>
              <a:latin typeface="Arial" pitchFamily="34" charset="0"/>
              <a:ea typeface="+mn-ea"/>
              <a:cs typeface="Arial" pitchFamily="34" charset="0"/>
            </a:rPr>
            <a:t>+ </a:t>
          </a:r>
          <a:r>
            <a:rPr lang="en-US" sz="900" b="0" i="0" u="none" strike="noStrike">
              <a:solidFill>
                <a:schemeClr val="dk1"/>
              </a:solidFill>
              <a:latin typeface="Arial" pitchFamily="34" charset="0"/>
              <a:ea typeface="+mn-ea"/>
              <a:cs typeface="Arial" pitchFamily="34" charset="0"/>
            </a:rPr>
            <a:t>when ammonium is converted to nitrate.  Nitrogen in the form of nitrate or urea</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is not directly acidifying.  However, acidification will occur if any of the nitrogen is leached in nitrate form.  The same applies to legume-fixed nitrogen.  For each land use, define the application rates of nitrogenous fertiliser in the table</a:t>
          </a:r>
          <a:r>
            <a:rPr lang="en-US" sz="900" b="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below.  Legume-fixed nitrogen is calculated automatically by Optlime based on the yield potentials defined above.</a:t>
          </a:r>
          <a:r>
            <a:rPr lang="en-US" sz="900" b="0" i="0" u="none" strike="noStrike" baseline="0">
              <a:solidFill>
                <a:schemeClr val="dk1"/>
              </a:solidFill>
              <a:latin typeface="Arial" pitchFamily="34" charset="0"/>
              <a:ea typeface="+mn-ea"/>
              <a:cs typeface="Arial" pitchFamily="34" charset="0"/>
            </a:rPr>
            <a:t>  </a:t>
          </a:r>
          <a:endParaRPr lang="en-US" sz="900" b="0">
            <a:latin typeface="Arial" pitchFamily="34" charset="0"/>
            <a:cs typeface="Arial" pitchFamily="34" charset="0"/>
          </a:endParaRPr>
        </a:p>
      </xdr:txBody>
    </xdr:sp>
    <xdr:clientData/>
  </xdr:twoCellAnchor>
  <xdr:twoCellAnchor>
    <xdr:from>
      <xdr:col>1</xdr:col>
      <xdr:colOff>57149</xdr:colOff>
      <xdr:row>83</xdr:row>
      <xdr:rowOff>76201</xdr:rowOff>
    </xdr:from>
    <xdr:to>
      <xdr:col>9</xdr:col>
      <xdr:colOff>597262</xdr:colOff>
      <xdr:row>87</xdr:row>
      <xdr:rowOff>49572</xdr:rowOff>
    </xdr:to>
    <xdr:sp macro="" textlink="">
      <xdr:nvSpPr>
        <xdr:cNvPr id="76" name="TextBox 75"/>
        <xdr:cNvSpPr txBox="1"/>
      </xdr:nvSpPr>
      <xdr:spPr>
        <a:xfrm>
          <a:off x="666749" y="15880081"/>
          <a:ext cx="5996033" cy="7048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just">
            <a:lnSpc>
              <a:spcPct val="150000"/>
            </a:lnSpc>
          </a:pPr>
          <a:r>
            <a:rPr lang="en-US" sz="900" b="0" i="0" u="sng" strike="noStrike">
              <a:solidFill>
                <a:schemeClr val="dk1"/>
              </a:solidFill>
              <a:latin typeface="Arial" pitchFamily="34" charset="0"/>
              <a:ea typeface="+mn-ea"/>
              <a:cs typeface="Arial" pitchFamily="34" charset="0"/>
            </a:rPr>
            <a:t>Instructions</a:t>
          </a:r>
          <a:r>
            <a:rPr lang="en-US" sz="900">
              <a:latin typeface="Arial" pitchFamily="34" charset="0"/>
              <a:cs typeface="Arial" pitchFamily="34" charset="0"/>
            </a:rPr>
            <a:t> </a:t>
          </a:r>
        </a:p>
        <a:p>
          <a:pPr algn="just">
            <a:lnSpc>
              <a:spcPct val="150000"/>
            </a:lnSpc>
          </a:pPr>
          <a:r>
            <a:rPr lang="en-US" sz="900" b="0" i="0" u="none" strike="noStrike">
              <a:solidFill>
                <a:schemeClr val="dk1"/>
              </a:solidFill>
              <a:latin typeface="Arial" pitchFamily="34" charset="0"/>
              <a:ea typeface="+mn-ea"/>
              <a:cs typeface="Arial" pitchFamily="34" charset="0"/>
            </a:rPr>
            <a:t>The cost of applying lime is rate-dependent and can be approximated by the curve in the accompanying</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chart.  The cost curve can be raised or lowered by adjusting the reference cost in the cell below.</a:t>
          </a:r>
          <a:r>
            <a:rPr lang="en-US" sz="900">
              <a:latin typeface="Arial" pitchFamily="34" charset="0"/>
              <a:cs typeface="Arial" pitchFamily="34" charset="0"/>
            </a:rPr>
            <a:t> </a:t>
          </a:r>
        </a:p>
      </xdr:txBody>
    </xdr:sp>
    <xdr:clientData/>
  </xdr:twoCellAnchor>
  <xdr:twoCellAnchor>
    <xdr:from>
      <xdr:col>1</xdr:col>
      <xdr:colOff>47626</xdr:colOff>
      <xdr:row>97</xdr:row>
      <xdr:rowOff>154305</xdr:rowOff>
    </xdr:from>
    <xdr:to>
      <xdr:col>6</xdr:col>
      <xdr:colOff>302886</xdr:colOff>
      <xdr:row>115</xdr:row>
      <xdr:rowOff>47625</xdr:rowOff>
    </xdr:to>
    <xdr:sp macro="" textlink="">
      <xdr:nvSpPr>
        <xdr:cNvPr id="77" name="TextBox 76"/>
        <xdr:cNvSpPr txBox="1"/>
      </xdr:nvSpPr>
      <xdr:spPr>
        <a:xfrm>
          <a:off x="657226" y="18518505"/>
          <a:ext cx="3882380" cy="31851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just">
            <a:lnSpc>
              <a:spcPct val="150000"/>
            </a:lnSpc>
          </a:pPr>
          <a:r>
            <a:rPr lang="en-US" sz="900" b="0" i="0" u="sng" strike="noStrike">
              <a:solidFill>
                <a:schemeClr val="dk1"/>
              </a:solidFill>
              <a:latin typeface="Arial" pitchFamily="34" charset="0"/>
              <a:ea typeface="+mn-ea"/>
              <a:cs typeface="Arial" pitchFamily="34" charset="0"/>
            </a:rPr>
            <a:t>Instructions</a:t>
          </a:r>
          <a:r>
            <a:rPr lang="en-US" sz="900">
              <a:latin typeface="Arial" pitchFamily="34" charset="0"/>
              <a:cs typeface="Arial" pitchFamily="34" charset="0"/>
            </a:rPr>
            <a:t> </a:t>
          </a:r>
        </a:p>
        <a:p>
          <a:pPr algn="just">
            <a:lnSpc>
              <a:spcPct val="150000"/>
            </a:lnSpc>
          </a:pPr>
          <a:r>
            <a:rPr lang="en-US" sz="900" b="0" i="0" u="none" strike="noStrike">
              <a:solidFill>
                <a:schemeClr val="dk1"/>
              </a:solidFill>
              <a:latin typeface="Arial" pitchFamily="34" charset="0"/>
              <a:ea typeface="+mn-ea"/>
              <a:cs typeface="Arial" pitchFamily="34" charset="0"/>
            </a:rPr>
            <a:t>The deep banding of lime is a machinery-intensive</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operation that imposes a level of wear and tear on</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equipment over and above most other tillage-based</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activities.  It is therefore important when assessing</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the feasibility of deep banding to accurately account</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for the costs involved.  This includes not only the </a:t>
          </a:r>
          <a:r>
            <a:rPr lang="en-US" sz="900">
              <a:latin typeface="Arial" pitchFamily="34" charset="0"/>
              <a:cs typeface="Arial" pitchFamily="34" charset="0"/>
            </a:rPr>
            <a:t> direct </a:t>
          </a:r>
          <a:r>
            <a:rPr lang="en-US" sz="900" b="0" i="0" u="none" strike="noStrike">
              <a:solidFill>
                <a:schemeClr val="dk1"/>
              </a:solidFill>
              <a:latin typeface="Arial" pitchFamily="34" charset="0"/>
              <a:ea typeface="+mn-ea"/>
              <a:cs typeface="Arial" pitchFamily="34" charset="0"/>
            </a:rPr>
            <a:t>cash costs of the operation, but also the excess</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depreciation that is attributable to deep banding.</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 </a:t>
          </a:r>
          <a:r>
            <a:rPr lang="en-US" sz="900">
              <a:latin typeface="Arial" pitchFamily="34" charset="0"/>
              <a:cs typeface="Arial" pitchFamily="34" charset="0"/>
            </a:rPr>
            <a:t> </a:t>
          </a:r>
        </a:p>
        <a:p>
          <a:pPr algn="just">
            <a:lnSpc>
              <a:spcPct val="150000"/>
            </a:lnSpc>
          </a:pPr>
          <a:endParaRPr lang="en-US" sz="900" b="0" i="0" u="none" strike="noStrike">
            <a:solidFill>
              <a:schemeClr val="dk1"/>
            </a:solidFill>
            <a:latin typeface="Arial" pitchFamily="34" charset="0"/>
            <a:ea typeface="+mn-ea"/>
            <a:cs typeface="Arial" pitchFamily="34" charset="0"/>
          </a:endParaRPr>
        </a:p>
        <a:p>
          <a:pPr algn="just">
            <a:lnSpc>
              <a:spcPct val="150000"/>
            </a:lnSpc>
          </a:pPr>
          <a:r>
            <a:rPr lang="en-US" sz="900" b="0" i="0" u="none" strike="noStrike">
              <a:solidFill>
                <a:schemeClr val="dk1"/>
              </a:solidFill>
              <a:latin typeface="Arial" pitchFamily="34" charset="0"/>
              <a:ea typeface="+mn-ea"/>
              <a:cs typeface="Arial" pitchFamily="34" charset="0"/>
            </a:rPr>
            <a:t>The accompanying tables provide a framework for</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estimating the costs of deep banding lime.  There</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are two main sections to the calculations.  The first</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section calculates the cash cost component of deep</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banding.  The second section makes allowance for</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the portion of depreciation attributable to the deep</a:t>
          </a:r>
          <a:r>
            <a:rPr lang="en-US" sz="900">
              <a:latin typeface="Arial" pitchFamily="34" charset="0"/>
              <a:cs typeface="Arial" pitchFamily="34" charset="0"/>
            </a:rPr>
            <a:t> </a:t>
          </a:r>
          <a:r>
            <a:rPr lang="en-US" sz="900" b="0" i="0" u="none" strike="noStrike">
              <a:solidFill>
                <a:schemeClr val="dk1"/>
              </a:solidFill>
              <a:latin typeface="Arial" pitchFamily="34" charset="0"/>
              <a:ea typeface="+mn-ea"/>
              <a:cs typeface="Arial" pitchFamily="34" charset="0"/>
            </a:rPr>
            <a:t>banding operation.</a:t>
          </a:r>
          <a:r>
            <a:rPr lang="en-US" sz="900">
              <a:latin typeface="Arial" pitchFamily="34" charset="0"/>
              <a:cs typeface="Arial" pitchFamily="34" charset="0"/>
            </a:rPr>
            <a:t> </a:t>
          </a:r>
          <a:r>
            <a:rPr lang="en-US" sz="900" baseline="0">
              <a:latin typeface="Arial" pitchFamily="34" charset="0"/>
              <a:cs typeface="Arial" pitchFamily="34" charset="0"/>
            </a:rPr>
            <a:t> </a:t>
          </a:r>
          <a:endParaRPr lang="en-US" sz="900">
            <a:latin typeface="Arial" pitchFamily="34" charset="0"/>
            <a:cs typeface="Arial" pitchFamily="34" charset="0"/>
          </a:endParaRPr>
        </a:p>
      </xdr:txBody>
    </xdr:sp>
    <xdr:clientData/>
  </xdr:twoCellAnchor>
  <xdr:twoCellAnchor>
    <xdr:from>
      <xdr:col>3</xdr:col>
      <xdr:colOff>359252</xdr:colOff>
      <xdr:row>306</xdr:row>
      <xdr:rowOff>12223</xdr:rowOff>
    </xdr:from>
    <xdr:to>
      <xdr:col>3</xdr:col>
      <xdr:colOff>360840</xdr:colOff>
      <xdr:row>312</xdr:row>
      <xdr:rowOff>819</xdr:rowOff>
    </xdr:to>
    <xdr:cxnSp macro="">
      <xdr:nvCxnSpPr>
        <xdr:cNvPr id="78" name="Straight Arrow Connector 77"/>
        <xdr:cNvCxnSpPr/>
      </xdr:nvCxnSpPr>
      <xdr:spPr>
        <a:xfrm rot="5400000">
          <a:off x="2225028" y="58794027"/>
          <a:ext cx="1085876"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xdr:col>
          <xdr:colOff>381000</xdr:colOff>
          <xdr:row>39</xdr:row>
          <xdr:rowOff>9525</xdr:rowOff>
        </xdr:from>
        <xdr:to>
          <xdr:col>4</xdr:col>
          <xdr:colOff>95250</xdr:colOff>
          <xdr:row>40</xdr:row>
          <xdr:rowOff>0</xdr:rowOff>
        </xdr:to>
        <xdr:sp macro="" textlink="">
          <xdr:nvSpPr>
            <xdr:cNvPr id="21508" name="OptionButton1" hidden="1">
              <a:extLst>
                <a:ext uri="{63B3BB69-23CF-44E3-9099-C40C66FF867C}">
                  <a14:compatExt spid="_x0000_s21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39</xdr:row>
          <xdr:rowOff>9525</xdr:rowOff>
        </xdr:from>
        <xdr:to>
          <xdr:col>5</xdr:col>
          <xdr:colOff>95250</xdr:colOff>
          <xdr:row>40</xdr:row>
          <xdr:rowOff>0</xdr:rowOff>
        </xdr:to>
        <xdr:sp macro="" textlink="">
          <xdr:nvSpPr>
            <xdr:cNvPr id="21509" name="OptionButton2" hidden="1">
              <a:extLst>
                <a:ext uri="{63B3BB69-23CF-44E3-9099-C40C66FF867C}">
                  <a14:compatExt spid="_x0000_s21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39</xdr:row>
          <xdr:rowOff>9525</xdr:rowOff>
        </xdr:from>
        <xdr:to>
          <xdr:col>6</xdr:col>
          <xdr:colOff>76200</xdr:colOff>
          <xdr:row>40</xdr:row>
          <xdr:rowOff>0</xdr:rowOff>
        </xdr:to>
        <xdr:sp macro="" textlink="">
          <xdr:nvSpPr>
            <xdr:cNvPr id="21510" name="OptionButton3" hidden="1">
              <a:extLst>
                <a:ext uri="{63B3BB69-23CF-44E3-9099-C40C66FF867C}">
                  <a14:compatExt spid="_x0000_s21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39</xdr:row>
          <xdr:rowOff>9525</xdr:rowOff>
        </xdr:from>
        <xdr:to>
          <xdr:col>7</xdr:col>
          <xdr:colOff>76200</xdr:colOff>
          <xdr:row>40</xdr:row>
          <xdr:rowOff>0</xdr:rowOff>
        </xdr:to>
        <xdr:sp macro="" textlink="">
          <xdr:nvSpPr>
            <xdr:cNvPr id="21511" name="OptionButton4" hidden="1">
              <a:extLst>
                <a:ext uri="{63B3BB69-23CF-44E3-9099-C40C66FF867C}">
                  <a14:compatExt spid="_x0000_s21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39</xdr:row>
          <xdr:rowOff>9525</xdr:rowOff>
        </xdr:from>
        <xdr:to>
          <xdr:col>8</xdr:col>
          <xdr:colOff>76200</xdr:colOff>
          <xdr:row>40</xdr:row>
          <xdr:rowOff>0</xdr:rowOff>
        </xdr:to>
        <xdr:sp macro="" textlink="">
          <xdr:nvSpPr>
            <xdr:cNvPr id="21512" name="OptionButton5" hidden="1">
              <a:extLst>
                <a:ext uri="{63B3BB69-23CF-44E3-9099-C40C66FF867C}">
                  <a14:compatExt spid="_x0000_s21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39</xdr:row>
          <xdr:rowOff>9525</xdr:rowOff>
        </xdr:from>
        <xdr:to>
          <xdr:col>9</xdr:col>
          <xdr:colOff>76200</xdr:colOff>
          <xdr:row>40</xdr:row>
          <xdr:rowOff>0</xdr:rowOff>
        </xdr:to>
        <xdr:sp macro="" textlink="">
          <xdr:nvSpPr>
            <xdr:cNvPr id="21513" name="OptionButton6" hidden="1">
              <a:extLst>
                <a:ext uri="{63B3BB69-23CF-44E3-9099-C40C66FF867C}">
                  <a14:compatExt spid="_x0000_s21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39</xdr:row>
          <xdr:rowOff>9525</xdr:rowOff>
        </xdr:from>
        <xdr:to>
          <xdr:col>10</xdr:col>
          <xdr:colOff>76200</xdr:colOff>
          <xdr:row>40</xdr:row>
          <xdr:rowOff>0</xdr:rowOff>
        </xdr:to>
        <xdr:sp macro="" textlink="">
          <xdr:nvSpPr>
            <xdr:cNvPr id="21514" name="OptionButton7" hidden="1">
              <a:extLst>
                <a:ext uri="{63B3BB69-23CF-44E3-9099-C40C66FF867C}">
                  <a14:compatExt spid="_x0000_s21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39</xdr:row>
          <xdr:rowOff>9525</xdr:rowOff>
        </xdr:from>
        <xdr:to>
          <xdr:col>11</xdr:col>
          <xdr:colOff>76200</xdr:colOff>
          <xdr:row>40</xdr:row>
          <xdr:rowOff>0</xdr:rowOff>
        </xdr:to>
        <xdr:sp macro="" textlink="">
          <xdr:nvSpPr>
            <xdr:cNvPr id="21515" name="OptionButton8" hidden="1">
              <a:extLst>
                <a:ext uri="{63B3BB69-23CF-44E3-9099-C40C66FF867C}">
                  <a14:compatExt spid="_x0000_s21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40</xdr:row>
          <xdr:rowOff>9525</xdr:rowOff>
        </xdr:from>
        <xdr:to>
          <xdr:col>4</xdr:col>
          <xdr:colOff>95250</xdr:colOff>
          <xdr:row>41</xdr:row>
          <xdr:rowOff>0</xdr:rowOff>
        </xdr:to>
        <xdr:sp macro="" textlink="">
          <xdr:nvSpPr>
            <xdr:cNvPr id="21516" name="OptionButton9" hidden="1">
              <a:extLst>
                <a:ext uri="{63B3BB69-23CF-44E3-9099-C40C66FF867C}">
                  <a14:compatExt spid="_x0000_s21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40</xdr:row>
          <xdr:rowOff>9525</xdr:rowOff>
        </xdr:from>
        <xdr:to>
          <xdr:col>5</xdr:col>
          <xdr:colOff>95250</xdr:colOff>
          <xdr:row>41</xdr:row>
          <xdr:rowOff>0</xdr:rowOff>
        </xdr:to>
        <xdr:sp macro="" textlink="">
          <xdr:nvSpPr>
            <xdr:cNvPr id="21517" name="OptionButton10" hidden="1">
              <a:extLst>
                <a:ext uri="{63B3BB69-23CF-44E3-9099-C40C66FF867C}">
                  <a14:compatExt spid="_x0000_s21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40</xdr:row>
          <xdr:rowOff>9525</xdr:rowOff>
        </xdr:from>
        <xdr:to>
          <xdr:col>6</xdr:col>
          <xdr:colOff>76200</xdr:colOff>
          <xdr:row>41</xdr:row>
          <xdr:rowOff>0</xdr:rowOff>
        </xdr:to>
        <xdr:sp macro="" textlink="">
          <xdr:nvSpPr>
            <xdr:cNvPr id="21518" name="OptionButton11" hidden="1">
              <a:extLst>
                <a:ext uri="{63B3BB69-23CF-44E3-9099-C40C66FF867C}">
                  <a14:compatExt spid="_x0000_s21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40</xdr:row>
          <xdr:rowOff>9525</xdr:rowOff>
        </xdr:from>
        <xdr:to>
          <xdr:col>7</xdr:col>
          <xdr:colOff>76200</xdr:colOff>
          <xdr:row>41</xdr:row>
          <xdr:rowOff>0</xdr:rowOff>
        </xdr:to>
        <xdr:sp macro="" textlink="">
          <xdr:nvSpPr>
            <xdr:cNvPr id="21519" name="OptionButton12" hidden="1">
              <a:extLst>
                <a:ext uri="{63B3BB69-23CF-44E3-9099-C40C66FF867C}">
                  <a14:compatExt spid="_x0000_s21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40</xdr:row>
          <xdr:rowOff>9525</xdr:rowOff>
        </xdr:from>
        <xdr:to>
          <xdr:col>8</xdr:col>
          <xdr:colOff>76200</xdr:colOff>
          <xdr:row>41</xdr:row>
          <xdr:rowOff>0</xdr:rowOff>
        </xdr:to>
        <xdr:sp macro="" textlink="">
          <xdr:nvSpPr>
            <xdr:cNvPr id="21520" name="OptionButton13" hidden="1">
              <a:extLst>
                <a:ext uri="{63B3BB69-23CF-44E3-9099-C40C66FF867C}">
                  <a14:compatExt spid="_x0000_s21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40</xdr:row>
          <xdr:rowOff>9525</xdr:rowOff>
        </xdr:from>
        <xdr:to>
          <xdr:col>9</xdr:col>
          <xdr:colOff>76200</xdr:colOff>
          <xdr:row>41</xdr:row>
          <xdr:rowOff>0</xdr:rowOff>
        </xdr:to>
        <xdr:sp macro="" textlink="">
          <xdr:nvSpPr>
            <xdr:cNvPr id="21521" name="OptionButton14" hidden="1">
              <a:extLst>
                <a:ext uri="{63B3BB69-23CF-44E3-9099-C40C66FF867C}">
                  <a14:compatExt spid="_x0000_s21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40</xdr:row>
          <xdr:rowOff>9525</xdr:rowOff>
        </xdr:from>
        <xdr:to>
          <xdr:col>10</xdr:col>
          <xdr:colOff>76200</xdr:colOff>
          <xdr:row>41</xdr:row>
          <xdr:rowOff>0</xdr:rowOff>
        </xdr:to>
        <xdr:sp macro="" textlink="">
          <xdr:nvSpPr>
            <xdr:cNvPr id="21522" name="OptionButton15" hidden="1">
              <a:extLst>
                <a:ext uri="{63B3BB69-23CF-44E3-9099-C40C66FF867C}">
                  <a14:compatExt spid="_x0000_s21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40</xdr:row>
          <xdr:rowOff>9525</xdr:rowOff>
        </xdr:from>
        <xdr:to>
          <xdr:col>11</xdr:col>
          <xdr:colOff>76200</xdr:colOff>
          <xdr:row>41</xdr:row>
          <xdr:rowOff>0</xdr:rowOff>
        </xdr:to>
        <xdr:sp macro="" textlink="">
          <xdr:nvSpPr>
            <xdr:cNvPr id="21523" name="OptionButton16" hidden="1">
              <a:extLst>
                <a:ext uri="{63B3BB69-23CF-44E3-9099-C40C66FF867C}">
                  <a14:compatExt spid="_x0000_s21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40</xdr:row>
          <xdr:rowOff>9525</xdr:rowOff>
        </xdr:from>
        <xdr:to>
          <xdr:col>12</xdr:col>
          <xdr:colOff>76200</xdr:colOff>
          <xdr:row>41</xdr:row>
          <xdr:rowOff>0</xdr:rowOff>
        </xdr:to>
        <xdr:sp macro="" textlink="">
          <xdr:nvSpPr>
            <xdr:cNvPr id="21524" name="OptionButton17" hidden="1">
              <a:extLst>
                <a:ext uri="{63B3BB69-23CF-44E3-9099-C40C66FF867C}">
                  <a14:compatExt spid="_x0000_s21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41</xdr:row>
          <xdr:rowOff>9525</xdr:rowOff>
        </xdr:from>
        <xdr:to>
          <xdr:col>4</xdr:col>
          <xdr:colOff>95250</xdr:colOff>
          <xdr:row>42</xdr:row>
          <xdr:rowOff>0</xdr:rowOff>
        </xdr:to>
        <xdr:sp macro="" textlink="">
          <xdr:nvSpPr>
            <xdr:cNvPr id="21525" name="OptionButton18" hidden="1">
              <a:extLst>
                <a:ext uri="{63B3BB69-23CF-44E3-9099-C40C66FF867C}">
                  <a14:compatExt spid="_x0000_s21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41</xdr:row>
          <xdr:rowOff>9525</xdr:rowOff>
        </xdr:from>
        <xdr:to>
          <xdr:col>5</xdr:col>
          <xdr:colOff>95250</xdr:colOff>
          <xdr:row>42</xdr:row>
          <xdr:rowOff>0</xdr:rowOff>
        </xdr:to>
        <xdr:sp macro="" textlink="">
          <xdr:nvSpPr>
            <xdr:cNvPr id="21526" name="OptionButton19" hidden="1">
              <a:extLst>
                <a:ext uri="{63B3BB69-23CF-44E3-9099-C40C66FF867C}">
                  <a14:compatExt spid="_x0000_s21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41</xdr:row>
          <xdr:rowOff>9525</xdr:rowOff>
        </xdr:from>
        <xdr:to>
          <xdr:col>6</xdr:col>
          <xdr:colOff>76200</xdr:colOff>
          <xdr:row>42</xdr:row>
          <xdr:rowOff>0</xdr:rowOff>
        </xdr:to>
        <xdr:sp macro="" textlink="">
          <xdr:nvSpPr>
            <xdr:cNvPr id="21527" name="OptionButton20" hidden="1">
              <a:extLst>
                <a:ext uri="{63B3BB69-23CF-44E3-9099-C40C66FF867C}">
                  <a14:compatExt spid="_x0000_s21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41</xdr:row>
          <xdr:rowOff>9525</xdr:rowOff>
        </xdr:from>
        <xdr:to>
          <xdr:col>7</xdr:col>
          <xdr:colOff>76200</xdr:colOff>
          <xdr:row>42</xdr:row>
          <xdr:rowOff>0</xdr:rowOff>
        </xdr:to>
        <xdr:sp macro="" textlink="">
          <xdr:nvSpPr>
            <xdr:cNvPr id="21528" name="OptionButton21" hidden="1">
              <a:extLst>
                <a:ext uri="{63B3BB69-23CF-44E3-9099-C40C66FF867C}">
                  <a14:compatExt spid="_x0000_s21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41</xdr:row>
          <xdr:rowOff>9525</xdr:rowOff>
        </xdr:from>
        <xdr:to>
          <xdr:col>8</xdr:col>
          <xdr:colOff>76200</xdr:colOff>
          <xdr:row>42</xdr:row>
          <xdr:rowOff>0</xdr:rowOff>
        </xdr:to>
        <xdr:sp macro="" textlink="">
          <xdr:nvSpPr>
            <xdr:cNvPr id="21529" name="OptionButton22" hidden="1">
              <a:extLst>
                <a:ext uri="{63B3BB69-23CF-44E3-9099-C40C66FF867C}">
                  <a14:compatExt spid="_x0000_s21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41</xdr:row>
          <xdr:rowOff>9525</xdr:rowOff>
        </xdr:from>
        <xdr:to>
          <xdr:col>9</xdr:col>
          <xdr:colOff>76200</xdr:colOff>
          <xdr:row>42</xdr:row>
          <xdr:rowOff>0</xdr:rowOff>
        </xdr:to>
        <xdr:sp macro="" textlink="">
          <xdr:nvSpPr>
            <xdr:cNvPr id="21530" name="OptionButton23" hidden="1">
              <a:extLst>
                <a:ext uri="{63B3BB69-23CF-44E3-9099-C40C66FF867C}">
                  <a14:compatExt spid="_x0000_s21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41</xdr:row>
          <xdr:rowOff>9525</xdr:rowOff>
        </xdr:from>
        <xdr:to>
          <xdr:col>10</xdr:col>
          <xdr:colOff>76200</xdr:colOff>
          <xdr:row>42</xdr:row>
          <xdr:rowOff>0</xdr:rowOff>
        </xdr:to>
        <xdr:sp macro="" textlink="">
          <xdr:nvSpPr>
            <xdr:cNvPr id="21531" name="OptionButton24" hidden="1">
              <a:extLst>
                <a:ext uri="{63B3BB69-23CF-44E3-9099-C40C66FF867C}">
                  <a14:compatExt spid="_x0000_s21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41</xdr:row>
          <xdr:rowOff>9525</xdr:rowOff>
        </xdr:from>
        <xdr:to>
          <xdr:col>11</xdr:col>
          <xdr:colOff>76200</xdr:colOff>
          <xdr:row>42</xdr:row>
          <xdr:rowOff>0</xdr:rowOff>
        </xdr:to>
        <xdr:sp macro="" textlink="">
          <xdr:nvSpPr>
            <xdr:cNvPr id="21532" name="OptionButton25" hidden="1">
              <a:extLst>
                <a:ext uri="{63B3BB69-23CF-44E3-9099-C40C66FF867C}">
                  <a14:compatExt spid="_x0000_s21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41</xdr:row>
          <xdr:rowOff>9525</xdr:rowOff>
        </xdr:from>
        <xdr:to>
          <xdr:col>12</xdr:col>
          <xdr:colOff>76200</xdr:colOff>
          <xdr:row>42</xdr:row>
          <xdr:rowOff>0</xdr:rowOff>
        </xdr:to>
        <xdr:sp macro="" textlink="">
          <xdr:nvSpPr>
            <xdr:cNvPr id="21533" name="OptionButton26" hidden="1">
              <a:extLst>
                <a:ext uri="{63B3BB69-23CF-44E3-9099-C40C66FF867C}">
                  <a14:compatExt spid="_x0000_s21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42</xdr:row>
          <xdr:rowOff>9525</xdr:rowOff>
        </xdr:from>
        <xdr:to>
          <xdr:col>4</xdr:col>
          <xdr:colOff>95250</xdr:colOff>
          <xdr:row>43</xdr:row>
          <xdr:rowOff>0</xdr:rowOff>
        </xdr:to>
        <xdr:sp macro="" textlink="">
          <xdr:nvSpPr>
            <xdr:cNvPr id="21534" name="OptionButton27" hidden="1">
              <a:extLst>
                <a:ext uri="{63B3BB69-23CF-44E3-9099-C40C66FF867C}">
                  <a14:compatExt spid="_x0000_s21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42</xdr:row>
          <xdr:rowOff>9525</xdr:rowOff>
        </xdr:from>
        <xdr:to>
          <xdr:col>5</xdr:col>
          <xdr:colOff>95250</xdr:colOff>
          <xdr:row>43</xdr:row>
          <xdr:rowOff>0</xdr:rowOff>
        </xdr:to>
        <xdr:sp macro="" textlink="">
          <xdr:nvSpPr>
            <xdr:cNvPr id="21535" name="OptionButton28" hidden="1">
              <a:extLst>
                <a:ext uri="{63B3BB69-23CF-44E3-9099-C40C66FF867C}">
                  <a14:compatExt spid="_x0000_s21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42</xdr:row>
          <xdr:rowOff>9525</xdr:rowOff>
        </xdr:from>
        <xdr:to>
          <xdr:col>6</xdr:col>
          <xdr:colOff>76200</xdr:colOff>
          <xdr:row>43</xdr:row>
          <xdr:rowOff>0</xdr:rowOff>
        </xdr:to>
        <xdr:sp macro="" textlink="">
          <xdr:nvSpPr>
            <xdr:cNvPr id="21536" name="OptionButton29" hidden="1">
              <a:extLst>
                <a:ext uri="{63B3BB69-23CF-44E3-9099-C40C66FF867C}">
                  <a14:compatExt spid="_x0000_s21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42</xdr:row>
          <xdr:rowOff>9525</xdr:rowOff>
        </xdr:from>
        <xdr:to>
          <xdr:col>7</xdr:col>
          <xdr:colOff>76200</xdr:colOff>
          <xdr:row>43</xdr:row>
          <xdr:rowOff>0</xdr:rowOff>
        </xdr:to>
        <xdr:sp macro="" textlink="">
          <xdr:nvSpPr>
            <xdr:cNvPr id="21537" name="OptionButton30" hidden="1">
              <a:extLst>
                <a:ext uri="{63B3BB69-23CF-44E3-9099-C40C66FF867C}">
                  <a14:compatExt spid="_x0000_s21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42</xdr:row>
          <xdr:rowOff>9525</xdr:rowOff>
        </xdr:from>
        <xdr:to>
          <xdr:col>8</xdr:col>
          <xdr:colOff>76200</xdr:colOff>
          <xdr:row>43</xdr:row>
          <xdr:rowOff>0</xdr:rowOff>
        </xdr:to>
        <xdr:sp macro="" textlink="">
          <xdr:nvSpPr>
            <xdr:cNvPr id="21538" name="OptionButton31" hidden="1">
              <a:extLst>
                <a:ext uri="{63B3BB69-23CF-44E3-9099-C40C66FF867C}">
                  <a14:compatExt spid="_x0000_s21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42</xdr:row>
          <xdr:rowOff>9525</xdr:rowOff>
        </xdr:from>
        <xdr:to>
          <xdr:col>9</xdr:col>
          <xdr:colOff>76200</xdr:colOff>
          <xdr:row>43</xdr:row>
          <xdr:rowOff>0</xdr:rowOff>
        </xdr:to>
        <xdr:sp macro="" textlink="">
          <xdr:nvSpPr>
            <xdr:cNvPr id="21539" name="OptionButton32" hidden="1">
              <a:extLst>
                <a:ext uri="{63B3BB69-23CF-44E3-9099-C40C66FF867C}">
                  <a14:compatExt spid="_x0000_s21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42</xdr:row>
          <xdr:rowOff>9525</xdr:rowOff>
        </xdr:from>
        <xdr:to>
          <xdr:col>10</xdr:col>
          <xdr:colOff>76200</xdr:colOff>
          <xdr:row>43</xdr:row>
          <xdr:rowOff>0</xdr:rowOff>
        </xdr:to>
        <xdr:sp macro="" textlink="">
          <xdr:nvSpPr>
            <xdr:cNvPr id="21540" name="OptionButton33" hidden="1">
              <a:extLst>
                <a:ext uri="{63B3BB69-23CF-44E3-9099-C40C66FF867C}">
                  <a14:compatExt spid="_x0000_s21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42</xdr:row>
          <xdr:rowOff>9525</xdr:rowOff>
        </xdr:from>
        <xdr:to>
          <xdr:col>11</xdr:col>
          <xdr:colOff>76200</xdr:colOff>
          <xdr:row>43</xdr:row>
          <xdr:rowOff>0</xdr:rowOff>
        </xdr:to>
        <xdr:sp macro="" textlink="">
          <xdr:nvSpPr>
            <xdr:cNvPr id="21541" name="OptionButton34" hidden="1">
              <a:extLst>
                <a:ext uri="{63B3BB69-23CF-44E3-9099-C40C66FF867C}">
                  <a14:compatExt spid="_x0000_s21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42</xdr:row>
          <xdr:rowOff>9525</xdr:rowOff>
        </xdr:from>
        <xdr:to>
          <xdr:col>12</xdr:col>
          <xdr:colOff>76200</xdr:colOff>
          <xdr:row>43</xdr:row>
          <xdr:rowOff>0</xdr:rowOff>
        </xdr:to>
        <xdr:sp macro="" textlink="">
          <xdr:nvSpPr>
            <xdr:cNvPr id="21542" name="OptionButton35" hidden="1">
              <a:extLst>
                <a:ext uri="{63B3BB69-23CF-44E3-9099-C40C66FF867C}">
                  <a14:compatExt spid="_x0000_s21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43</xdr:row>
          <xdr:rowOff>9525</xdr:rowOff>
        </xdr:from>
        <xdr:to>
          <xdr:col>4</xdr:col>
          <xdr:colOff>95250</xdr:colOff>
          <xdr:row>44</xdr:row>
          <xdr:rowOff>0</xdr:rowOff>
        </xdr:to>
        <xdr:sp macro="" textlink="">
          <xdr:nvSpPr>
            <xdr:cNvPr id="21543" name="OptionButton36" hidden="1">
              <a:extLst>
                <a:ext uri="{63B3BB69-23CF-44E3-9099-C40C66FF867C}">
                  <a14:compatExt spid="_x0000_s21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43</xdr:row>
          <xdr:rowOff>9525</xdr:rowOff>
        </xdr:from>
        <xdr:to>
          <xdr:col>5</xdr:col>
          <xdr:colOff>95250</xdr:colOff>
          <xdr:row>44</xdr:row>
          <xdr:rowOff>0</xdr:rowOff>
        </xdr:to>
        <xdr:sp macro="" textlink="">
          <xdr:nvSpPr>
            <xdr:cNvPr id="21544" name="OptionButton37" hidden="1">
              <a:extLst>
                <a:ext uri="{63B3BB69-23CF-44E3-9099-C40C66FF867C}">
                  <a14:compatExt spid="_x0000_s21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43</xdr:row>
          <xdr:rowOff>9525</xdr:rowOff>
        </xdr:from>
        <xdr:to>
          <xdr:col>6</xdr:col>
          <xdr:colOff>76200</xdr:colOff>
          <xdr:row>44</xdr:row>
          <xdr:rowOff>0</xdr:rowOff>
        </xdr:to>
        <xdr:sp macro="" textlink="">
          <xdr:nvSpPr>
            <xdr:cNvPr id="21545" name="OptionButton38" hidden="1">
              <a:extLst>
                <a:ext uri="{63B3BB69-23CF-44E3-9099-C40C66FF867C}">
                  <a14:compatExt spid="_x0000_s21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43</xdr:row>
          <xdr:rowOff>9525</xdr:rowOff>
        </xdr:from>
        <xdr:to>
          <xdr:col>7</xdr:col>
          <xdr:colOff>76200</xdr:colOff>
          <xdr:row>44</xdr:row>
          <xdr:rowOff>0</xdr:rowOff>
        </xdr:to>
        <xdr:sp macro="" textlink="">
          <xdr:nvSpPr>
            <xdr:cNvPr id="21546" name="OptionButton39" hidden="1">
              <a:extLst>
                <a:ext uri="{63B3BB69-23CF-44E3-9099-C40C66FF867C}">
                  <a14:compatExt spid="_x0000_s21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43</xdr:row>
          <xdr:rowOff>9525</xdr:rowOff>
        </xdr:from>
        <xdr:to>
          <xdr:col>8</xdr:col>
          <xdr:colOff>76200</xdr:colOff>
          <xdr:row>44</xdr:row>
          <xdr:rowOff>0</xdr:rowOff>
        </xdr:to>
        <xdr:sp macro="" textlink="">
          <xdr:nvSpPr>
            <xdr:cNvPr id="21547" name="OptionButton40" hidden="1">
              <a:extLst>
                <a:ext uri="{63B3BB69-23CF-44E3-9099-C40C66FF867C}">
                  <a14:compatExt spid="_x0000_s21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43</xdr:row>
          <xdr:rowOff>9525</xdr:rowOff>
        </xdr:from>
        <xdr:to>
          <xdr:col>9</xdr:col>
          <xdr:colOff>76200</xdr:colOff>
          <xdr:row>44</xdr:row>
          <xdr:rowOff>0</xdr:rowOff>
        </xdr:to>
        <xdr:sp macro="" textlink="">
          <xdr:nvSpPr>
            <xdr:cNvPr id="21548" name="OptionButton41" hidden="1">
              <a:extLst>
                <a:ext uri="{63B3BB69-23CF-44E3-9099-C40C66FF867C}">
                  <a14:compatExt spid="_x0000_s21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43</xdr:row>
          <xdr:rowOff>9525</xdr:rowOff>
        </xdr:from>
        <xdr:to>
          <xdr:col>10</xdr:col>
          <xdr:colOff>76200</xdr:colOff>
          <xdr:row>44</xdr:row>
          <xdr:rowOff>0</xdr:rowOff>
        </xdr:to>
        <xdr:sp macro="" textlink="">
          <xdr:nvSpPr>
            <xdr:cNvPr id="21549" name="OptionButton42" hidden="1">
              <a:extLst>
                <a:ext uri="{63B3BB69-23CF-44E3-9099-C40C66FF867C}">
                  <a14:compatExt spid="_x0000_s21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43</xdr:row>
          <xdr:rowOff>9525</xdr:rowOff>
        </xdr:from>
        <xdr:to>
          <xdr:col>11</xdr:col>
          <xdr:colOff>76200</xdr:colOff>
          <xdr:row>44</xdr:row>
          <xdr:rowOff>0</xdr:rowOff>
        </xdr:to>
        <xdr:sp macro="" textlink="">
          <xdr:nvSpPr>
            <xdr:cNvPr id="21550" name="OptionButton43" hidden="1">
              <a:extLst>
                <a:ext uri="{63B3BB69-23CF-44E3-9099-C40C66FF867C}">
                  <a14:compatExt spid="_x0000_s21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43</xdr:row>
          <xdr:rowOff>9525</xdr:rowOff>
        </xdr:from>
        <xdr:to>
          <xdr:col>12</xdr:col>
          <xdr:colOff>76200</xdr:colOff>
          <xdr:row>44</xdr:row>
          <xdr:rowOff>0</xdr:rowOff>
        </xdr:to>
        <xdr:sp macro="" textlink="">
          <xdr:nvSpPr>
            <xdr:cNvPr id="21551" name="OptionButton44" hidden="1">
              <a:extLst>
                <a:ext uri="{63B3BB69-23CF-44E3-9099-C40C66FF867C}">
                  <a14:compatExt spid="_x0000_s21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xdr:row>
          <xdr:rowOff>9525</xdr:rowOff>
        </xdr:from>
        <xdr:to>
          <xdr:col>5</xdr:col>
          <xdr:colOff>0</xdr:colOff>
          <xdr:row>9</xdr:row>
          <xdr:rowOff>28575</xdr:rowOff>
        </xdr:to>
        <xdr:sp macro="" textlink="">
          <xdr:nvSpPr>
            <xdr:cNvPr id="21552" name="Drop Down 48" hidden="1">
              <a:extLst>
                <a:ext uri="{63B3BB69-23CF-44E3-9099-C40C66FF867C}">
                  <a14:compatExt spid="_x0000_s21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xdr:row>
          <xdr:rowOff>9525</xdr:rowOff>
        </xdr:from>
        <xdr:to>
          <xdr:col>6</xdr:col>
          <xdr:colOff>0</xdr:colOff>
          <xdr:row>9</xdr:row>
          <xdr:rowOff>28575</xdr:rowOff>
        </xdr:to>
        <xdr:sp macro="" textlink="">
          <xdr:nvSpPr>
            <xdr:cNvPr id="21553" name="Drop Down 49" hidden="1">
              <a:extLst>
                <a:ext uri="{63B3BB69-23CF-44E3-9099-C40C66FF867C}">
                  <a14:compatExt spid="_x0000_s21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9525</xdr:rowOff>
        </xdr:from>
        <xdr:to>
          <xdr:col>7</xdr:col>
          <xdr:colOff>0</xdr:colOff>
          <xdr:row>9</xdr:row>
          <xdr:rowOff>28575</xdr:rowOff>
        </xdr:to>
        <xdr:sp macro="" textlink="">
          <xdr:nvSpPr>
            <xdr:cNvPr id="21554" name="Drop Down 50" hidden="1">
              <a:extLst>
                <a:ext uri="{63B3BB69-23CF-44E3-9099-C40C66FF867C}">
                  <a14:compatExt spid="_x0000_s21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22</xdr:row>
          <xdr:rowOff>9525</xdr:rowOff>
        </xdr:from>
        <xdr:to>
          <xdr:col>7</xdr:col>
          <xdr:colOff>0</xdr:colOff>
          <xdr:row>23</xdr:row>
          <xdr:rowOff>28575</xdr:rowOff>
        </xdr:to>
        <xdr:sp macro="" textlink="">
          <xdr:nvSpPr>
            <xdr:cNvPr id="21555" name="Drop Down 51" hidden="1">
              <a:extLst>
                <a:ext uri="{63B3BB69-23CF-44E3-9099-C40C66FF867C}">
                  <a14:compatExt spid="_x0000_s21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25</xdr:row>
          <xdr:rowOff>0</xdr:rowOff>
        </xdr:from>
        <xdr:to>
          <xdr:col>2</xdr:col>
          <xdr:colOff>1143000</xdr:colOff>
          <xdr:row>26</xdr:row>
          <xdr:rowOff>28575</xdr:rowOff>
        </xdr:to>
        <xdr:sp macro="" textlink="">
          <xdr:nvSpPr>
            <xdr:cNvPr id="21557" name="Check Box 53" hidden="1">
              <a:extLst>
                <a:ext uri="{63B3BB69-23CF-44E3-9099-C40C66FF867C}">
                  <a14:compatExt spid="_x0000_s2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xdr:row>
          <xdr:rowOff>9525</xdr:rowOff>
        </xdr:from>
        <xdr:to>
          <xdr:col>5</xdr:col>
          <xdr:colOff>0</xdr:colOff>
          <xdr:row>9</xdr:row>
          <xdr:rowOff>28575</xdr:rowOff>
        </xdr:to>
        <xdr:sp macro="" textlink="">
          <xdr:nvSpPr>
            <xdr:cNvPr id="21561" name="Drop Down 57" hidden="1">
              <a:extLst>
                <a:ext uri="{63B3BB69-23CF-44E3-9099-C40C66FF867C}">
                  <a14:compatExt spid="_x0000_s21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xdr:row>
          <xdr:rowOff>9525</xdr:rowOff>
        </xdr:from>
        <xdr:to>
          <xdr:col>6</xdr:col>
          <xdr:colOff>0</xdr:colOff>
          <xdr:row>9</xdr:row>
          <xdr:rowOff>28575</xdr:rowOff>
        </xdr:to>
        <xdr:sp macro="" textlink="">
          <xdr:nvSpPr>
            <xdr:cNvPr id="21562" name="Drop Down 58" hidden="1">
              <a:extLst>
                <a:ext uri="{63B3BB69-23CF-44E3-9099-C40C66FF867C}">
                  <a14:compatExt spid="_x0000_s21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9525</xdr:rowOff>
        </xdr:from>
        <xdr:to>
          <xdr:col>7</xdr:col>
          <xdr:colOff>0</xdr:colOff>
          <xdr:row>9</xdr:row>
          <xdr:rowOff>28575</xdr:rowOff>
        </xdr:to>
        <xdr:sp macro="" textlink="">
          <xdr:nvSpPr>
            <xdr:cNvPr id="21563" name="Drop Down 59" hidden="1">
              <a:extLst>
                <a:ext uri="{63B3BB69-23CF-44E3-9099-C40C66FF867C}">
                  <a14:compatExt spid="_x0000_s21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22</xdr:row>
          <xdr:rowOff>9525</xdr:rowOff>
        </xdr:from>
        <xdr:to>
          <xdr:col>7</xdr:col>
          <xdr:colOff>0</xdr:colOff>
          <xdr:row>23</xdr:row>
          <xdr:rowOff>28575</xdr:rowOff>
        </xdr:to>
        <xdr:sp macro="" textlink="">
          <xdr:nvSpPr>
            <xdr:cNvPr id="21564" name="Drop Down 60" hidden="1">
              <a:extLst>
                <a:ext uri="{63B3BB69-23CF-44E3-9099-C40C66FF867C}">
                  <a14:compatExt spid="_x0000_s21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381000</xdr:colOff>
          <xdr:row>26</xdr:row>
          <xdr:rowOff>28575</xdr:rowOff>
        </xdr:to>
        <xdr:sp macro="" textlink="">
          <xdr:nvSpPr>
            <xdr:cNvPr id="21566" name="Check Box 62" hidden="1">
              <a:extLst>
                <a:ext uri="{63B3BB69-23CF-44E3-9099-C40C66FF867C}">
                  <a14:compatExt spid="_x0000_s2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3</xdr:col>
          <xdr:colOff>895350</xdr:colOff>
          <xdr:row>37</xdr:row>
          <xdr:rowOff>28575</xdr:rowOff>
        </xdr:to>
        <xdr:sp macro="" textlink="">
          <xdr:nvSpPr>
            <xdr:cNvPr id="23557" name="Drop Down 5" hidden="1">
              <a:extLst>
                <a:ext uri="{63B3BB69-23CF-44E3-9099-C40C66FF867C}">
                  <a14:compatExt spid="_x0000_s23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44</xdr:row>
          <xdr:rowOff>0</xdr:rowOff>
        </xdr:from>
        <xdr:to>
          <xdr:col>7</xdr:col>
          <xdr:colOff>390525</xdr:colOff>
          <xdr:row>45</xdr:row>
          <xdr:rowOff>38100</xdr:rowOff>
        </xdr:to>
        <xdr:sp macro="" textlink="">
          <xdr:nvSpPr>
            <xdr:cNvPr id="23560" name="Option Button 8" hidden="1">
              <a:extLst>
                <a:ext uri="{63B3BB69-23CF-44E3-9099-C40C66FF867C}">
                  <a14:compatExt spid="_x0000_s2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45</xdr:row>
          <xdr:rowOff>0</xdr:rowOff>
        </xdr:from>
        <xdr:to>
          <xdr:col>7</xdr:col>
          <xdr:colOff>390525</xdr:colOff>
          <xdr:row>46</xdr:row>
          <xdr:rowOff>38100</xdr:rowOff>
        </xdr:to>
        <xdr:sp macro="" textlink="">
          <xdr:nvSpPr>
            <xdr:cNvPr id="23561" name="Option Button 9" hidden="1">
              <a:extLst>
                <a:ext uri="{63B3BB69-23CF-44E3-9099-C40C66FF867C}">
                  <a14:compatExt spid="_x0000_s2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46</xdr:row>
          <xdr:rowOff>0</xdr:rowOff>
        </xdr:from>
        <xdr:to>
          <xdr:col>7</xdr:col>
          <xdr:colOff>390525</xdr:colOff>
          <xdr:row>47</xdr:row>
          <xdr:rowOff>38100</xdr:rowOff>
        </xdr:to>
        <xdr:sp macro="" textlink="">
          <xdr:nvSpPr>
            <xdr:cNvPr id="23562" name="Option Button 10" hidden="1">
              <a:extLst>
                <a:ext uri="{63B3BB69-23CF-44E3-9099-C40C66FF867C}">
                  <a14:compatExt spid="_x0000_s2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47</xdr:row>
          <xdr:rowOff>0</xdr:rowOff>
        </xdr:from>
        <xdr:to>
          <xdr:col>7</xdr:col>
          <xdr:colOff>390525</xdr:colOff>
          <xdr:row>48</xdr:row>
          <xdr:rowOff>38100</xdr:rowOff>
        </xdr:to>
        <xdr:sp macro="" textlink="">
          <xdr:nvSpPr>
            <xdr:cNvPr id="23563" name="Option Button 11" hidden="1">
              <a:extLst>
                <a:ext uri="{63B3BB69-23CF-44E3-9099-C40C66FF867C}">
                  <a14:compatExt spid="_x0000_s2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48</xdr:row>
          <xdr:rowOff>0</xdr:rowOff>
        </xdr:from>
        <xdr:to>
          <xdr:col>7</xdr:col>
          <xdr:colOff>390525</xdr:colOff>
          <xdr:row>49</xdr:row>
          <xdr:rowOff>38100</xdr:rowOff>
        </xdr:to>
        <xdr:sp macro="" textlink="">
          <xdr:nvSpPr>
            <xdr:cNvPr id="23564" name="Option Button 12" hidden="1">
              <a:extLst>
                <a:ext uri="{63B3BB69-23CF-44E3-9099-C40C66FF867C}">
                  <a14:compatExt spid="_x0000_s2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49</xdr:row>
          <xdr:rowOff>0</xdr:rowOff>
        </xdr:from>
        <xdr:to>
          <xdr:col>7</xdr:col>
          <xdr:colOff>390525</xdr:colOff>
          <xdr:row>50</xdr:row>
          <xdr:rowOff>38100</xdr:rowOff>
        </xdr:to>
        <xdr:sp macro="" textlink="">
          <xdr:nvSpPr>
            <xdr:cNvPr id="23565" name="Option Button 13" hidden="1">
              <a:extLst>
                <a:ext uri="{63B3BB69-23CF-44E3-9099-C40C66FF867C}">
                  <a14:compatExt spid="_x0000_s23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50</xdr:row>
          <xdr:rowOff>0</xdr:rowOff>
        </xdr:from>
        <xdr:to>
          <xdr:col>7</xdr:col>
          <xdr:colOff>390525</xdr:colOff>
          <xdr:row>51</xdr:row>
          <xdr:rowOff>38100</xdr:rowOff>
        </xdr:to>
        <xdr:sp macro="" textlink="">
          <xdr:nvSpPr>
            <xdr:cNvPr id="23566" name="Option Button 14" hidden="1">
              <a:extLst>
                <a:ext uri="{63B3BB69-23CF-44E3-9099-C40C66FF867C}">
                  <a14:compatExt spid="_x0000_s23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51</xdr:row>
          <xdr:rowOff>0</xdr:rowOff>
        </xdr:from>
        <xdr:to>
          <xdr:col>7</xdr:col>
          <xdr:colOff>390525</xdr:colOff>
          <xdr:row>52</xdr:row>
          <xdr:rowOff>38100</xdr:rowOff>
        </xdr:to>
        <xdr:sp macro="" textlink="">
          <xdr:nvSpPr>
            <xdr:cNvPr id="23567" name="Option Button 15" hidden="1">
              <a:extLst>
                <a:ext uri="{63B3BB69-23CF-44E3-9099-C40C66FF867C}">
                  <a14:compatExt spid="_x0000_s23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47625</xdr:rowOff>
        </xdr:from>
        <xdr:to>
          <xdr:col>0</xdr:col>
          <xdr:colOff>628650</xdr:colOff>
          <xdr:row>0</xdr:row>
          <xdr:rowOff>295275</xdr:rowOff>
        </xdr:to>
        <xdr:sp macro="" textlink="">
          <xdr:nvSpPr>
            <xdr:cNvPr id="8193" name="Button 1" hidden="1">
              <a:extLst>
                <a:ext uri="{63B3BB69-23CF-44E3-9099-C40C66FF867C}">
                  <a14:compatExt spid="_x0000_s819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0</xdr:rowOff>
        </xdr:from>
        <xdr:to>
          <xdr:col>10</xdr:col>
          <xdr:colOff>19050</xdr:colOff>
          <xdr:row>33</xdr:row>
          <xdr:rowOff>38100</xdr:rowOff>
        </xdr:to>
        <xdr:sp macro="" textlink="">
          <xdr:nvSpPr>
            <xdr:cNvPr id="8215" name="ComboBox1" hidden="1">
              <a:extLst>
                <a:ext uri="{63B3BB69-23CF-44E3-9099-C40C66FF867C}">
                  <a14:compatExt spid="_x0000_s8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32</xdr:row>
          <xdr:rowOff>9525</xdr:rowOff>
        </xdr:from>
        <xdr:to>
          <xdr:col>6</xdr:col>
          <xdr:colOff>0</xdr:colOff>
          <xdr:row>33</xdr:row>
          <xdr:rowOff>57150</xdr:rowOff>
        </xdr:to>
        <xdr:sp macro="" textlink="">
          <xdr:nvSpPr>
            <xdr:cNvPr id="8217" name="ComboBox2" hidden="1">
              <a:extLst>
                <a:ext uri="{63B3BB69-23CF-44E3-9099-C40C66FF867C}">
                  <a14:compatExt spid="_x0000_s8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32</xdr:row>
          <xdr:rowOff>9525</xdr:rowOff>
        </xdr:from>
        <xdr:to>
          <xdr:col>7</xdr:col>
          <xdr:colOff>38100</xdr:colOff>
          <xdr:row>33</xdr:row>
          <xdr:rowOff>57150</xdr:rowOff>
        </xdr:to>
        <xdr:sp macro="" textlink="">
          <xdr:nvSpPr>
            <xdr:cNvPr id="8218" name="ComboBox3" hidden="1">
              <a:extLst>
                <a:ext uri="{63B3BB69-23CF-44E3-9099-C40C66FF867C}">
                  <a14:compatExt spid="_x0000_s8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xdr:row>
          <xdr:rowOff>0</xdr:rowOff>
        </xdr:from>
        <xdr:to>
          <xdr:col>8</xdr:col>
          <xdr:colOff>38100</xdr:colOff>
          <xdr:row>33</xdr:row>
          <xdr:rowOff>38100</xdr:rowOff>
        </xdr:to>
        <xdr:sp macro="" textlink="">
          <xdr:nvSpPr>
            <xdr:cNvPr id="8219" name="ComboBox4" hidden="1">
              <a:extLst>
                <a:ext uri="{63B3BB69-23CF-44E3-9099-C40C66FF867C}">
                  <a14:compatExt spid="_x0000_s8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9</xdr:col>
          <xdr:colOff>19050</xdr:colOff>
          <xdr:row>33</xdr:row>
          <xdr:rowOff>38100</xdr:rowOff>
        </xdr:to>
        <xdr:sp macro="" textlink="">
          <xdr:nvSpPr>
            <xdr:cNvPr id="8220" name="ComboBox5" hidden="1">
              <a:extLst>
                <a:ext uri="{63B3BB69-23CF-44E3-9099-C40C66FF867C}">
                  <a14:compatExt spid="_x0000_s8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0</xdr:rowOff>
        </xdr:from>
        <xdr:to>
          <xdr:col>11</xdr:col>
          <xdr:colOff>19050</xdr:colOff>
          <xdr:row>33</xdr:row>
          <xdr:rowOff>38100</xdr:rowOff>
        </xdr:to>
        <xdr:sp macro="" textlink="">
          <xdr:nvSpPr>
            <xdr:cNvPr id="8221" name="ComboBox6" hidden="1">
              <a:extLst>
                <a:ext uri="{63B3BB69-23CF-44E3-9099-C40C66FF867C}">
                  <a14:compatExt spid="_x0000_s8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32</xdr:row>
          <xdr:rowOff>0</xdr:rowOff>
        </xdr:from>
        <xdr:to>
          <xdr:col>12</xdr:col>
          <xdr:colOff>19050</xdr:colOff>
          <xdr:row>33</xdr:row>
          <xdr:rowOff>38100</xdr:rowOff>
        </xdr:to>
        <xdr:sp macro="" textlink="">
          <xdr:nvSpPr>
            <xdr:cNvPr id="8222" name="ComboBox7" hidden="1">
              <a:extLst>
                <a:ext uri="{63B3BB69-23CF-44E3-9099-C40C66FF867C}">
                  <a14:compatExt spid="_x0000_s8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0</xdr:rowOff>
        </xdr:from>
        <xdr:to>
          <xdr:col>13</xdr:col>
          <xdr:colOff>19050</xdr:colOff>
          <xdr:row>33</xdr:row>
          <xdr:rowOff>38100</xdr:rowOff>
        </xdr:to>
        <xdr:sp macro="" textlink="">
          <xdr:nvSpPr>
            <xdr:cNvPr id="8223" name="ComboBox8" hidden="1">
              <a:extLst>
                <a:ext uri="{63B3BB69-23CF-44E3-9099-C40C66FF867C}">
                  <a14:compatExt spid="_x0000_s8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32</xdr:row>
          <xdr:rowOff>9525</xdr:rowOff>
        </xdr:from>
        <xdr:to>
          <xdr:col>14</xdr:col>
          <xdr:colOff>19050</xdr:colOff>
          <xdr:row>33</xdr:row>
          <xdr:rowOff>47625</xdr:rowOff>
        </xdr:to>
        <xdr:sp macro="" textlink="">
          <xdr:nvSpPr>
            <xdr:cNvPr id="8224" name="ComboBox9" hidden="1">
              <a:extLst>
                <a:ext uri="{63B3BB69-23CF-44E3-9099-C40C66FF867C}">
                  <a14:compatExt spid="_x0000_s8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32</xdr:row>
          <xdr:rowOff>9525</xdr:rowOff>
        </xdr:from>
        <xdr:to>
          <xdr:col>14</xdr:col>
          <xdr:colOff>581025</xdr:colOff>
          <xdr:row>33</xdr:row>
          <xdr:rowOff>47625</xdr:rowOff>
        </xdr:to>
        <xdr:sp macro="" textlink="">
          <xdr:nvSpPr>
            <xdr:cNvPr id="8225" name="ComboBox10" hidden="1">
              <a:extLst>
                <a:ext uri="{63B3BB69-23CF-44E3-9099-C40C66FF867C}">
                  <a14:compatExt spid="_x0000_s8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22860</xdr:colOff>
      <xdr:row>9</xdr:row>
      <xdr:rowOff>0</xdr:rowOff>
    </xdr:from>
    <xdr:to>
      <xdr:col>10</xdr:col>
      <xdr:colOff>116460</xdr:colOff>
      <xdr:row>25</xdr:row>
      <xdr:rowOff>35200</xdr:rowOff>
    </xdr:to>
    <xdr:graphicFrame macro="">
      <xdr:nvGraphicFramePr>
        <xdr:cNvPr id="2"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35560</xdr:colOff>
      <xdr:row>41</xdr:row>
      <xdr:rowOff>78740</xdr:rowOff>
    </xdr:from>
    <xdr:to>
      <xdr:col>10</xdr:col>
      <xdr:colOff>129160</xdr:colOff>
      <xdr:row>57</xdr:row>
      <xdr:rowOff>113940</xdr:rowOff>
    </xdr:to>
    <xdr:graphicFrame macro="">
      <xdr:nvGraphicFramePr>
        <xdr:cNvPr id="3"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25</xdr:row>
      <xdr:rowOff>48260</xdr:rowOff>
    </xdr:from>
    <xdr:to>
      <xdr:col>10</xdr:col>
      <xdr:colOff>116460</xdr:colOff>
      <xdr:row>41</xdr:row>
      <xdr:rowOff>83460</xdr:rowOff>
    </xdr:to>
    <xdr:graphicFrame macro="">
      <xdr:nvGraphicFramePr>
        <xdr:cNvPr id="4"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47625</xdr:rowOff>
        </xdr:from>
        <xdr:to>
          <xdr:col>0</xdr:col>
          <xdr:colOff>666750</xdr:colOff>
          <xdr:row>0</xdr:row>
          <xdr:rowOff>466725</xdr:rowOff>
        </xdr:to>
        <xdr:sp macro="" textlink="">
          <xdr:nvSpPr>
            <xdr:cNvPr id="28673" name="Button 1" hidden="1">
              <a:extLst>
                <a:ext uri="{63B3BB69-23CF-44E3-9099-C40C66FF867C}">
                  <a14:compatExt spid="_x0000_s2867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Menu</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47625</xdr:rowOff>
        </xdr:from>
        <xdr:to>
          <xdr:col>0</xdr:col>
          <xdr:colOff>628650</xdr:colOff>
          <xdr:row>0</xdr:row>
          <xdr:rowOff>295275</xdr:rowOff>
        </xdr:to>
        <xdr:sp macro="" textlink="">
          <xdr:nvSpPr>
            <xdr:cNvPr id="26630" name="Button 6" hidden="1">
              <a:extLst>
                <a:ext uri="{63B3BB69-23CF-44E3-9099-C40C66FF867C}">
                  <a14:compatExt spid="_x0000_s2663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Menu</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91440</xdr:colOff>
      <xdr:row>41</xdr:row>
      <xdr:rowOff>165735</xdr:rowOff>
    </xdr:from>
    <xdr:to>
      <xdr:col>8</xdr:col>
      <xdr:colOff>261825</xdr:colOff>
      <xdr:row>51</xdr:row>
      <xdr:rowOff>165735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01040" y="8143875"/>
          <a:ext cx="5824425" cy="1828800"/>
        </a:xfrm>
        <a:prstGeom prst="rect">
          <a:avLst/>
        </a:prstGeom>
        <a:noFill/>
        <a:ln w="1">
          <a:noFill/>
          <a:miter lim="800000"/>
          <a:headEnd/>
          <a:tailEnd type="none" w="med" len="med"/>
        </a:ln>
        <a:effectLst/>
      </xdr:spPr>
    </xdr:pic>
    <xdr:clientData/>
  </xdr:twoCellAnchor>
  <xdr:twoCellAnchor>
    <xdr:from>
      <xdr:col>1</xdr:col>
      <xdr:colOff>106680</xdr:colOff>
      <xdr:row>52</xdr:row>
      <xdr:rowOff>127635</xdr:rowOff>
    </xdr:from>
    <xdr:to>
      <xdr:col>8</xdr:col>
      <xdr:colOff>137160</xdr:colOff>
      <xdr:row>62</xdr:row>
      <xdr:rowOff>36195</xdr:rowOff>
    </xdr:to>
    <xdr:sp macro="" textlink="">
      <xdr:nvSpPr>
        <xdr:cNvPr id="3" name="TextBox 2"/>
        <xdr:cNvSpPr txBox="1"/>
      </xdr:nvSpPr>
      <xdr:spPr>
        <a:xfrm>
          <a:off x="716280" y="10117455"/>
          <a:ext cx="5494020" cy="1737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baseline="0" smtClean="0">
              <a:solidFill>
                <a:schemeClr val="dk1"/>
              </a:solidFill>
              <a:latin typeface="+mn-lt"/>
              <a:ea typeface="+mn-ea"/>
              <a:cs typeface="+mn-cs"/>
            </a:rPr>
            <a:t>Most Testing in WA is using exchangeable Al in CaCl which is the first test. The Model assumes you are using this test if not put in the equivalent using the table above.</a:t>
          </a:r>
        </a:p>
        <a:p>
          <a:r>
            <a:rPr lang="en-AU" sz="1100" baseline="0" smtClean="0">
              <a:solidFill>
                <a:schemeClr val="dk1"/>
              </a:solidFill>
              <a:latin typeface="+mn-lt"/>
              <a:ea typeface="+mn-ea"/>
              <a:cs typeface="+mn-cs"/>
            </a:rPr>
            <a:t>Some soil tests may not give you the percentages but you can work them out by dividing the quantity of each cation in cmol(=)/kg (or me/100g) by the CEC figure, and multiplying the result by 100. (Note: me is milli equivalents/100 g)</a:t>
          </a:r>
        </a:p>
        <a:p>
          <a:endParaRPr lang="en-AU" sz="1100" baseline="0" smtClean="0">
            <a:solidFill>
              <a:schemeClr val="dk1"/>
            </a:solidFill>
            <a:latin typeface="+mn-lt"/>
            <a:ea typeface="+mn-ea"/>
            <a:cs typeface="+mn-cs"/>
          </a:endParaRPr>
        </a:p>
        <a:p>
          <a:r>
            <a:rPr lang="en-AU" sz="1100" baseline="0" smtClean="0">
              <a:solidFill>
                <a:schemeClr val="dk1"/>
              </a:solidFill>
              <a:latin typeface="+mn-lt"/>
              <a:ea typeface="+mn-ea"/>
              <a:cs typeface="+mn-cs"/>
            </a:rPr>
            <a:t>If your soil test gives cation qualities in mg/kg or parts per million (PPM), divide by the following figures to obtain values in cmol(+)/kg: calcium, 200; magnesium, 120; potassium, 390; sodium, 230; aluminium, 90.</a:t>
          </a:r>
          <a:endParaRPr lang="en-AU" sz="1100"/>
        </a:p>
      </xdr:txBody>
    </xdr:sp>
    <xdr:clientData/>
  </xdr:twoCellAnchor>
  <xdr:twoCellAnchor>
    <xdr:from>
      <xdr:col>9</xdr:col>
      <xdr:colOff>30480</xdr:colOff>
      <xdr:row>3</xdr:row>
      <xdr:rowOff>55247</xdr:rowOff>
    </xdr:from>
    <xdr:to>
      <xdr:col>14</xdr:col>
      <xdr:colOff>563880</xdr:colOff>
      <xdr:row>16</xdr:row>
      <xdr:rowOff>60961</xdr:rowOff>
    </xdr:to>
    <xdr:sp macro="" textlink="">
      <xdr:nvSpPr>
        <xdr:cNvPr id="4" name="TextBox 3"/>
        <xdr:cNvSpPr txBox="1"/>
      </xdr:nvSpPr>
      <xdr:spPr>
        <a:xfrm>
          <a:off x="6713220" y="283847"/>
          <a:ext cx="3581400" cy="28403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b="0" i="1" u="none" strike="noStrike">
              <a:solidFill>
                <a:schemeClr val="dk1"/>
              </a:solidFill>
              <a:latin typeface="+mn-lt"/>
              <a:ea typeface="+mn-ea"/>
              <a:cs typeface="+mn-cs"/>
            </a:rPr>
            <a:t>a) Soil test and subtract your soil pH result from 5.5 (if you are liming to a target pH</a:t>
          </a:r>
          <a:r>
            <a:rPr lang="en-AU" sz="1100" b="0" i="1" u="none" strike="noStrike" baseline="-25000">
              <a:solidFill>
                <a:schemeClr val="dk1"/>
              </a:solidFill>
              <a:latin typeface="+mn-lt"/>
              <a:ea typeface="+mn-ea"/>
              <a:cs typeface="+mn-cs"/>
            </a:rPr>
            <a:t>ca</a:t>
          </a:r>
          <a:r>
            <a:rPr lang="en-AU" sz="1100" b="0" i="1" u="none" strike="noStrike">
              <a:solidFill>
                <a:schemeClr val="dk1"/>
              </a:solidFill>
              <a:latin typeface="+mn-lt"/>
              <a:ea typeface="+mn-ea"/>
              <a:cs typeface="+mn-cs"/>
            </a:rPr>
            <a:t> of 5.5).</a:t>
          </a:r>
          <a:r>
            <a:rPr lang="en-AU"/>
            <a:t> </a:t>
          </a:r>
          <a:r>
            <a:rPr lang="en-AU" sz="1100" b="1" i="1" u="none" strike="noStrike">
              <a:solidFill>
                <a:schemeClr val="dk1"/>
              </a:solidFill>
              <a:latin typeface="+mn-lt"/>
              <a:ea typeface="+mn-ea"/>
              <a:cs typeface="+mn-cs"/>
            </a:rPr>
            <a:t>Let's assume a soil test result of 4.2, thus 5.5-4.2 = 1.3.</a:t>
          </a:r>
        </a:p>
        <a:p>
          <a:r>
            <a:rPr lang="en-AU"/>
            <a:t> </a:t>
          </a:r>
          <a:r>
            <a:rPr lang="en-AU" sz="1100" b="0" i="1" u="none" strike="noStrike">
              <a:solidFill>
                <a:schemeClr val="dk1"/>
              </a:solidFill>
              <a:latin typeface="+mn-lt"/>
              <a:ea typeface="+mn-ea"/>
              <a:cs typeface="+mn-cs"/>
            </a:rPr>
            <a:t>b) Divide this number by a conversion factor for particular soil types: 0.26 for clay, 0.37 for clay loam, 0.47 for sandy clay loam and 0.57 for sandy loam.</a:t>
          </a:r>
          <a:r>
            <a:rPr lang="en-AU"/>
            <a:t> </a:t>
          </a:r>
          <a:r>
            <a:rPr lang="en-AU" sz="1100" b="1" i="1" u="none" strike="noStrike">
              <a:solidFill>
                <a:schemeClr val="dk1"/>
              </a:solidFill>
              <a:latin typeface="+mn-lt"/>
              <a:ea typeface="+mn-ea"/>
              <a:cs typeface="+mn-cs"/>
            </a:rPr>
            <a:t>Let's assume soil is a sandy loam, therefore 1.3/0.57 = 2.3 t/ha.</a:t>
          </a:r>
          <a:r>
            <a:rPr lang="en-AU" sz="1100" b="0" i="1" u="none" strike="noStrike">
              <a:solidFill>
                <a:schemeClr val="dk1"/>
              </a:solidFill>
              <a:latin typeface="+mn-lt"/>
              <a:ea typeface="+mn-ea"/>
              <a:cs typeface="+mn-cs"/>
            </a:rPr>
            <a:t> </a:t>
          </a:r>
        </a:p>
        <a:p>
          <a:r>
            <a:rPr lang="en-AU" sz="1100" b="0" i="1" u="none" strike="noStrike">
              <a:solidFill>
                <a:schemeClr val="dk1"/>
              </a:solidFill>
              <a:latin typeface="+mn-lt"/>
              <a:ea typeface="+mn-ea"/>
              <a:cs typeface="+mn-cs"/>
            </a:rPr>
            <a:t>c) If your soil test shows that organic matter is above 2%, then add an extra 0.4 t/ha</a:t>
          </a:r>
          <a:r>
            <a:rPr lang="en-AU" sz="1100" b="1" i="1" u="none" strike="noStrike">
              <a:solidFill>
                <a:schemeClr val="dk1"/>
              </a:solidFill>
              <a:latin typeface="+mn-lt"/>
              <a:ea typeface="+mn-ea"/>
              <a:cs typeface="+mn-cs"/>
            </a:rPr>
            <a:t>.</a:t>
          </a:r>
          <a:r>
            <a:rPr lang="en-AU" sz="1100" b="1" i="1" u="none" strike="noStrike" baseline="0">
              <a:solidFill>
                <a:schemeClr val="dk1"/>
              </a:solidFill>
              <a:latin typeface="+mn-lt"/>
              <a:ea typeface="+mn-ea"/>
              <a:cs typeface="+mn-cs"/>
            </a:rPr>
            <a:t> </a:t>
          </a:r>
          <a:r>
            <a:rPr lang="en-AU" b="1"/>
            <a:t>Unlikely in WA therfore no increase.</a:t>
          </a:r>
        </a:p>
        <a:p>
          <a:r>
            <a:rPr lang="en-AU" sz="1100"/>
            <a:t>d)</a:t>
          </a:r>
          <a:r>
            <a:rPr lang="en-AU" sz="1100" baseline="0"/>
            <a:t> </a:t>
          </a:r>
          <a:r>
            <a:rPr lang="en-AU" sz="1100"/>
            <a:t>Allow for the percentage that isn't soil with the gravel percentage. </a:t>
          </a:r>
          <a:r>
            <a:rPr lang="en-AU" sz="1100" b="1"/>
            <a:t>Assume 10% therefore 0.9 * 3.3 = 3t/ha</a:t>
          </a:r>
        </a:p>
        <a:p>
          <a:endParaRPr lang="en-AU" sz="1100"/>
        </a:p>
      </xdr:txBody>
    </xdr:sp>
    <xdr:clientData/>
  </xdr:twoCellAnchor>
  <xdr:twoCellAnchor editAs="oneCell">
    <xdr:from>
      <xdr:col>1</xdr:col>
      <xdr:colOff>0</xdr:colOff>
      <xdr:row>63</xdr:row>
      <xdr:rowOff>45720</xdr:rowOff>
    </xdr:from>
    <xdr:to>
      <xdr:col>10</xdr:col>
      <xdr:colOff>243840</xdr:colOff>
      <xdr:row>73</xdr:row>
      <xdr:rowOff>175260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12047220"/>
          <a:ext cx="7117080" cy="195834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66675</xdr:colOff>
          <xdr:row>0</xdr:row>
          <xdr:rowOff>142875</xdr:rowOff>
        </xdr:from>
        <xdr:to>
          <xdr:col>0</xdr:col>
          <xdr:colOff>666750</xdr:colOff>
          <xdr:row>0</xdr:row>
          <xdr:rowOff>447675</xdr:rowOff>
        </xdr:to>
        <xdr:sp macro="" textlink="">
          <xdr:nvSpPr>
            <xdr:cNvPr id="9217" name="Button 1" hidden="1">
              <a:extLst>
                <a:ext uri="{63B3BB69-23CF-44E3-9099-C40C66FF867C}">
                  <a14:compatExt spid="_x0000_s921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Menu</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85725</xdr:colOff>
          <xdr:row>0</xdr:row>
          <xdr:rowOff>123825</xdr:rowOff>
        </xdr:from>
        <xdr:to>
          <xdr:col>0</xdr:col>
          <xdr:colOff>685800</xdr:colOff>
          <xdr:row>1</xdr:row>
          <xdr:rowOff>200025</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Menu</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6</xdr:col>
      <xdr:colOff>228600</xdr:colOff>
      <xdr:row>62</xdr:row>
      <xdr:rowOff>106680</xdr:rowOff>
    </xdr:to>
    <xdr:pic>
      <xdr:nvPicPr>
        <xdr:cNvPr id="2" name="Picture 1" descr="The amount of lime product required to balance acidification caused by removal of alkaline products (kg lime/ha). Source: Primary Industries and Resources SA Fact Sheet 510"/>
        <xdr:cNvPicPr/>
      </xdr:nvPicPr>
      <xdr:blipFill>
        <a:blip xmlns:r="http://schemas.openxmlformats.org/officeDocument/2006/relationships" r:embed="rId1" cstate="print"/>
        <a:srcRect/>
        <a:stretch>
          <a:fillRect/>
        </a:stretch>
      </xdr:blipFill>
      <xdr:spPr bwMode="auto">
        <a:xfrm>
          <a:off x="609600" y="6004560"/>
          <a:ext cx="5798820" cy="54102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0</xdr:col>
          <xdr:colOff>85725</xdr:colOff>
          <xdr:row>0</xdr:row>
          <xdr:rowOff>123825</xdr:rowOff>
        </xdr:from>
        <xdr:to>
          <xdr:col>0</xdr:col>
          <xdr:colOff>685800</xdr:colOff>
          <xdr:row>1</xdr:row>
          <xdr:rowOff>142875</xdr:rowOff>
        </xdr:to>
        <xdr:sp macro="" textlink="">
          <xdr:nvSpPr>
            <xdr:cNvPr id="10241" name="Button 1" hidden="1">
              <a:extLst>
                <a:ext uri="{63B3BB69-23CF-44E3-9099-C40C66FF867C}">
                  <a14:compatExt spid="_x0000_s1024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Menu</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absoluteAnchor>
    <xdr:pos x="0" y="0"/>
    <xdr:ext cx="9275704" cy="606777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75704" cy="606777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3" Type="http://schemas.openxmlformats.org/officeDocument/2006/relationships/control" Target="../activeX/activeX18.xml"/><Relationship Id="rId18" Type="http://schemas.openxmlformats.org/officeDocument/2006/relationships/control" Target="../activeX/activeX23.xml"/><Relationship Id="rId26" Type="http://schemas.openxmlformats.org/officeDocument/2006/relationships/control" Target="../activeX/activeX31.xml"/><Relationship Id="rId39" Type="http://schemas.openxmlformats.org/officeDocument/2006/relationships/control" Target="../activeX/activeX43.xml"/><Relationship Id="rId21" Type="http://schemas.openxmlformats.org/officeDocument/2006/relationships/control" Target="../activeX/activeX26.xml"/><Relationship Id="rId34" Type="http://schemas.openxmlformats.org/officeDocument/2006/relationships/control" Target="../activeX/activeX38.xml"/><Relationship Id="rId42" Type="http://schemas.openxmlformats.org/officeDocument/2006/relationships/control" Target="../activeX/activeX46.xml"/><Relationship Id="rId47" Type="http://schemas.openxmlformats.org/officeDocument/2006/relationships/control" Target="../activeX/activeX51.xml"/><Relationship Id="rId50" Type="http://schemas.openxmlformats.org/officeDocument/2006/relationships/control" Target="../activeX/activeX54.xml"/><Relationship Id="rId55" Type="http://schemas.openxmlformats.org/officeDocument/2006/relationships/ctrlProp" Target="../ctrlProps/ctrlProp25.xml"/><Relationship Id="rId7" Type="http://schemas.openxmlformats.org/officeDocument/2006/relationships/image" Target="../media/image20.emf"/><Relationship Id="rId12" Type="http://schemas.openxmlformats.org/officeDocument/2006/relationships/control" Target="../activeX/activeX17.xml"/><Relationship Id="rId17" Type="http://schemas.openxmlformats.org/officeDocument/2006/relationships/control" Target="../activeX/activeX22.xml"/><Relationship Id="rId25" Type="http://schemas.openxmlformats.org/officeDocument/2006/relationships/control" Target="../activeX/activeX30.xml"/><Relationship Id="rId33" Type="http://schemas.openxmlformats.org/officeDocument/2006/relationships/image" Target="../media/image21.emf"/><Relationship Id="rId38" Type="http://schemas.openxmlformats.org/officeDocument/2006/relationships/control" Target="../activeX/activeX42.xml"/><Relationship Id="rId46" Type="http://schemas.openxmlformats.org/officeDocument/2006/relationships/control" Target="../activeX/activeX50.xml"/><Relationship Id="rId59" Type="http://schemas.openxmlformats.org/officeDocument/2006/relationships/ctrlProp" Target="../ctrlProps/ctrlProp29.xml"/><Relationship Id="rId2" Type="http://schemas.openxmlformats.org/officeDocument/2006/relationships/drawing" Target="../drawings/drawing13.xml"/><Relationship Id="rId16" Type="http://schemas.openxmlformats.org/officeDocument/2006/relationships/control" Target="../activeX/activeX21.xml"/><Relationship Id="rId20" Type="http://schemas.openxmlformats.org/officeDocument/2006/relationships/control" Target="../activeX/activeX25.xml"/><Relationship Id="rId29" Type="http://schemas.openxmlformats.org/officeDocument/2006/relationships/control" Target="../activeX/activeX34.xml"/><Relationship Id="rId41" Type="http://schemas.openxmlformats.org/officeDocument/2006/relationships/control" Target="../activeX/activeX45.xml"/><Relationship Id="rId54" Type="http://schemas.openxmlformats.org/officeDocument/2006/relationships/ctrlProp" Target="../ctrlProps/ctrlProp24.xml"/><Relationship Id="rId1" Type="http://schemas.openxmlformats.org/officeDocument/2006/relationships/printerSettings" Target="../printerSettings/printerSettings13.bin"/><Relationship Id="rId6" Type="http://schemas.openxmlformats.org/officeDocument/2006/relationships/control" Target="../activeX/activeX12.xml"/><Relationship Id="rId11" Type="http://schemas.openxmlformats.org/officeDocument/2006/relationships/control" Target="../activeX/activeX16.xml"/><Relationship Id="rId24" Type="http://schemas.openxmlformats.org/officeDocument/2006/relationships/control" Target="../activeX/activeX29.xml"/><Relationship Id="rId32" Type="http://schemas.openxmlformats.org/officeDocument/2006/relationships/control" Target="../activeX/activeX37.xml"/><Relationship Id="rId37" Type="http://schemas.openxmlformats.org/officeDocument/2006/relationships/control" Target="../activeX/activeX41.xml"/><Relationship Id="rId40" Type="http://schemas.openxmlformats.org/officeDocument/2006/relationships/control" Target="../activeX/activeX44.xml"/><Relationship Id="rId45" Type="http://schemas.openxmlformats.org/officeDocument/2006/relationships/control" Target="../activeX/activeX49.xml"/><Relationship Id="rId53" Type="http://schemas.openxmlformats.org/officeDocument/2006/relationships/ctrlProp" Target="../ctrlProps/ctrlProp23.xml"/><Relationship Id="rId58" Type="http://schemas.openxmlformats.org/officeDocument/2006/relationships/ctrlProp" Target="../ctrlProps/ctrlProp28.xml"/><Relationship Id="rId5" Type="http://schemas.openxmlformats.org/officeDocument/2006/relationships/image" Target="../media/image19.emf"/><Relationship Id="rId15" Type="http://schemas.openxmlformats.org/officeDocument/2006/relationships/control" Target="../activeX/activeX20.xml"/><Relationship Id="rId23" Type="http://schemas.openxmlformats.org/officeDocument/2006/relationships/control" Target="../activeX/activeX28.xml"/><Relationship Id="rId28" Type="http://schemas.openxmlformats.org/officeDocument/2006/relationships/control" Target="../activeX/activeX33.xml"/><Relationship Id="rId36" Type="http://schemas.openxmlformats.org/officeDocument/2006/relationships/control" Target="../activeX/activeX40.xml"/><Relationship Id="rId49" Type="http://schemas.openxmlformats.org/officeDocument/2006/relationships/control" Target="../activeX/activeX53.xml"/><Relationship Id="rId57" Type="http://schemas.openxmlformats.org/officeDocument/2006/relationships/ctrlProp" Target="../ctrlProps/ctrlProp27.xml"/><Relationship Id="rId10" Type="http://schemas.openxmlformats.org/officeDocument/2006/relationships/control" Target="../activeX/activeX15.xml"/><Relationship Id="rId19" Type="http://schemas.openxmlformats.org/officeDocument/2006/relationships/control" Target="../activeX/activeX24.xml"/><Relationship Id="rId31" Type="http://schemas.openxmlformats.org/officeDocument/2006/relationships/control" Target="../activeX/activeX36.xml"/><Relationship Id="rId44" Type="http://schemas.openxmlformats.org/officeDocument/2006/relationships/control" Target="../activeX/activeX48.xml"/><Relationship Id="rId52" Type="http://schemas.openxmlformats.org/officeDocument/2006/relationships/ctrlProp" Target="../ctrlProps/ctrlProp22.xml"/><Relationship Id="rId60" Type="http://schemas.openxmlformats.org/officeDocument/2006/relationships/ctrlProp" Target="../ctrlProps/ctrlProp30.xml"/><Relationship Id="rId4" Type="http://schemas.openxmlformats.org/officeDocument/2006/relationships/control" Target="../activeX/activeX11.xml"/><Relationship Id="rId9" Type="http://schemas.openxmlformats.org/officeDocument/2006/relationships/control" Target="../activeX/activeX14.xml"/><Relationship Id="rId14" Type="http://schemas.openxmlformats.org/officeDocument/2006/relationships/control" Target="../activeX/activeX19.xml"/><Relationship Id="rId22" Type="http://schemas.openxmlformats.org/officeDocument/2006/relationships/control" Target="../activeX/activeX27.xml"/><Relationship Id="rId27" Type="http://schemas.openxmlformats.org/officeDocument/2006/relationships/control" Target="../activeX/activeX32.xml"/><Relationship Id="rId30" Type="http://schemas.openxmlformats.org/officeDocument/2006/relationships/control" Target="../activeX/activeX35.xml"/><Relationship Id="rId35" Type="http://schemas.openxmlformats.org/officeDocument/2006/relationships/control" Target="../activeX/activeX39.xml"/><Relationship Id="rId43" Type="http://schemas.openxmlformats.org/officeDocument/2006/relationships/control" Target="../activeX/activeX47.xml"/><Relationship Id="rId48" Type="http://schemas.openxmlformats.org/officeDocument/2006/relationships/control" Target="../activeX/activeX52.xml"/><Relationship Id="rId56" Type="http://schemas.openxmlformats.org/officeDocument/2006/relationships/ctrlProp" Target="../ctrlProps/ctrlProp26.xml"/><Relationship Id="rId8" Type="http://schemas.openxmlformats.org/officeDocument/2006/relationships/control" Target="../activeX/activeX13.xml"/><Relationship Id="rId51" Type="http://schemas.openxmlformats.org/officeDocument/2006/relationships/ctrlProp" Target="../ctrlProps/ctrlProp21.xml"/><Relationship Id="rId3" Type="http://schemas.openxmlformats.org/officeDocument/2006/relationships/vmlDrawing" Target="../drawings/vmlDrawing13.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5.xml"/><Relationship Id="rId3" Type="http://schemas.openxmlformats.org/officeDocument/2006/relationships/vmlDrawing" Target="../drawings/vmlDrawing14.vml"/><Relationship Id="rId7" Type="http://schemas.openxmlformats.org/officeDocument/2006/relationships/ctrlProp" Target="../ctrlProps/ctrlProp34.xml"/><Relationship Id="rId12" Type="http://schemas.openxmlformats.org/officeDocument/2006/relationships/ctrlProp" Target="../ctrlProps/ctrlProp39.x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trlProp" Target="../ctrlProps/ctrlProp33.xml"/><Relationship Id="rId11" Type="http://schemas.openxmlformats.org/officeDocument/2006/relationships/ctrlProp" Target="../ctrlProps/ctrlProp38.xml"/><Relationship Id="rId5" Type="http://schemas.openxmlformats.org/officeDocument/2006/relationships/ctrlProp" Target="../ctrlProps/ctrlProp32.xml"/><Relationship Id="rId10" Type="http://schemas.openxmlformats.org/officeDocument/2006/relationships/ctrlProp" Target="../ctrlProps/ctrlProp37.xml"/><Relationship Id="rId4" Type="http://schemas.openxmlformats.org/officeDocument/2006/relationships/ctrlProp" Target="../ctrlProps/ctrlProp31.xml"/><Relationship Id="rId9" Type="http://schemas.openxmlformats.org/officeDocument/2006/relationships/ctrlProp" Target="../ctrlProps/ctrlProp36.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9.emf"/><Relationship Id="rId18" Type="http://schemas.openxmlformats.org/officeDocument/2006/relationships/control" Target="../activeX/activeX8.xml"/><Relationship Id="rId3" Type="http://schemas.openxmlformats.org/officeDocument/2006/relationships/vmlDrawing" Target="../drawings/vmlDrawing2.vml"/><Relationship Id="rId21" Type="http://schemas.openxmlformats.org/officeDocument/2006/relationships/image" Target="../media/image13.emf"/><Relationship Id="rId7" Type="http://schemas.openxmlformats.org/officeDocument/2006/relationships/image" Target="../media/image6.emf"/><Relationship Id="rId12" Type="http://schemas.openxmlformats.org/officeDocument/2006/relationships/control" Target="../activeX/activeX5.xml"/><Relationship Id="rId17" Type="http://schemas.openxmlformats.org/officeDocument/2006/relationships/image" Target="../media/image11.emf"/><Relationship Id="rId25" Type="http://schemas.openxmlformats.org/officeDocument/2006/relationships/comments" Target="../comments1.xml"/><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8.emf"/><Relationship Id="rId24" Type="http://schemas.openxmlformats.org/officeDocument/2006/relationships/ctrlProp" Target="../ctrlProps/ctrlProp13.xml"/><Relationship Id="rId5" Type="http://schemas.openxmlformats.org/officeDocument/2006/relationships/image" Target="../media/image5.emf"/><Relationship Id="rId15" Type="http://schemas.openxmlformats.org/officeDocument/2006/relationships/image" Target="../media/image10.emf"/><Relationship Id="rId23"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image" Target="../media/image12.emf"/><Relationship Id="rId4" Type="http://schemas.openxmlformats.org/officeDocument/2006/relationships/control" Target="../activeX/activeX1.xml"/><Relationship Id="rId9" Type="http://schemas.openxmlformats.org/officeDocument/2006/relationships/image" Target="../media/image7.emf"/><Relationship Id="rId14" Type="http://schemas.openxmlformats.org/officeDocument/2006/relationships/control" Target="../activeX/activeX6.xml"/><Relationship Id="rId22" Type="http://schemas.openxmlformats.org/officeDocument/2006/relationships/control" Target="../activeX/activeX1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1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ctrlProp" Target="../ctrlProps/ctrlProp1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ctrlProp" Target="../ctrlProps/ctrlProp1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1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9.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2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
  <sheetViews>
    <sheetView showGridLines="0" showRowColHeaders="0" tabSelected="1" zoomScaleNormal="100" workbookViewId="0">
      <selection activeCell="A8" sqref="A8"/>
    </sheetView>
  </sheetViews>
  <sheetFormatPr defaultRowHeight="15" x14ac:dyDescent="0.25"/>
  <sheetData/>
  <sheetProtection password="C0B7" sheet="1" objects="1" scenarios="1"/>
  <pageMargins left="0.9055118110236221" right="0.31496062992125984" top="0.74803149606299213" bottom="0.15748031496062992" header="0.31496062992125984" footer="0.31496062992125984"/>
  <pageSetup paperSize="9" scale="91" orientation="portrait" r:id="rId1"/>
  <headerFooter>
    <oddFooter>&amp;LSoil Amelioration Profit Calculator&amp;RPrinted  :&amp;T      &amp;": on ,Regular"&amp;D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ModelSetup">
                <anchor moveWithCells="1" sizeWithCells="1">
                  <from>
                    <xdr:col>2</xdr:col>
                    <xdr:colOff>533400</xdr:colOff>
                    <xdr:row>10</xdr:row>
                    <xdr:rowOff>171450</xdr:rowOff>
                  </from>
                  <to>
                    <xdr:col>6</xdr:col>
                    <xdr:colOff>180975</xdr:colOff>
                    <xdr:row>12</xdr:row>
                    <xdr:rowOff>123825</xdr:rowOff>
                  </to>
                </anchor>
              </controlPr>
            </control>
          </mc:Choice>
        </mc:AlternateContent>
        <mc:AlternateContent xmlns:mc="http://schemas.openxmlformats.org/markup-compatibility/2006">
          <mc:Choice Requires="x14">
            <control shapeId="7170" r:id="rId5" name="Button 2">
              <controlPr defaultSize="0" print="0" autoFill="0" autoPict="0" macro="[0]!Quantity">
                <anchor moveWithCells="1" sizeWithCells="1">
                  <from>
                    <xdr:col>8</xdr:col>
                    <xdr:colOff>371475</xdr:colOff>
                    <xdr:row>12</xdr:row>
                    <xdr:rowOff>190500</xdr:rowOff>
                  </from>
                  <to>
                    <xdr:col>12</xdr:col>
                    <xdr:colOff>19050</xdr:colOff>
                    <xdr:row>14</xdr:row>
                    <xdr:rowOff>142875</xdr:rowOff>
                  </to>
                </anchor>
              </controlPr>
            </control>
          </mc:Choice>
        </mc:AlternateContent>
        <mc:AlternateContent xmlns:mc="http://schemas.openxmlformats.org/markup-compatibility/2006">
          <mc:Choice Requires="x14">
            <control shapeId="7171" r:id="rId6" name="Button 3">
              <controlPr defaultSize="0" print="0" autoFill="0" autoPict="0" macro="[0]!FertUse">
                <anchor moveWithCells="1" sizeWithCells="1">
                  <from>
                    <xdr:col>8</xdr:col>
                    <xdr:colOff>361950</xdr:colOff>
                    <xdr:row>8</xdr:row>
                    <xdr:rowOff>66675</xdr:rowOff>
                  </from>
                  <to>
                    <xdr:col>12</xdr:col>
                    <xdr:colOff>9525</xdr:colOff>
                    <xdr:row>10</xdr:row>
                    <xdr:rowOff>19050</xdr:rowOff>
                  </to>
                </anchor>
              </controlPr>
            </control>
          </mc:Choice>
        </mc:AlternateContent>
        <mc:AlternateContent xmlns:mc="http://schemas.openxmlformats.org/markup-compatibility/2006">
          <mc:Choice Requires="x14">
            <control shapeId="7172" r:id="rId7" name="Button 4">
              <controlPr defaultSize="0" print="0" autoFill="0" autoPict="0" macro="[0]!Export">
                <anchor moveWithCells="1" sizeWithCells="1">
                  <from>
                    <xdr:col>8</xdr:col>
                    <xdr:colOff>361950</xdr:colOff>
                    <xdr:row>10</xdr:row>
                    <xdr:rowOff>133350</xdr:rowOff>
                  </from>
                  <to>
                    <xdr:col>12</xdr:col>
                    <xdr:colOff>9525</xdr:colOff>
                    <xdr:row>12</xdr:row>
                    <xdr:rowOff>85725</xdr:rowOff>
                  </to>
                </anchor>
              </controlPr>
            </control>
          </mc:Choice>
        </mc:AlternateContent>
        <mc:AlternateContent xmlns:mc="http://schemas.openxmlformats.org/markup-compatibility/2006">
          <mc:Choice Requires="x14">
            <control shapeId="7173" r:id="rId8" name="Button 5">
              <controlPr defaultSize="0" print="0" autoFill="0" autoPict="0" macro="[0]!ResponseCurve1">
                <anchor moveWithCells="1" sizeWithCells="1">
                  <from>
                    <xdr:col>13</xdr:col>
                    <xdr:colOff>695325</xdr:colOff>
                    <xdr:row>8</xdr:row>
                    <xdr:rowOff>47625</xdr:rowOff>
                  </from>
                  <to>
                    <xdr:col>17</xdr:col>
                    <xdr:colOff>342900</xdr:colOff>
                    <xdr:row>10</xdr:row>
                    <xdr:rowOff>0</xdr:rowOff>
                  </to>
                </anchor>
              </controlPr>
            </control>
          </mc:Choice>
        </mc:AlternateContent>
        <mc:AlternateContent xmlns:mc="http://schemas.openxmlformats.org/markup-compatibility/2006">
          <mc:Choice Requires="x14">
            <control shapeId="7174" r:id="rId9" name="Button 6">
              <controlPr defaultSize="0" print="0" autoFill="0" autoPict="0" macro="[0]!ResponseCurve2">
                <anchor moveWithCells="1" sizeWithCells="1">
                  <from>
                    <xdr:col>13</xdr:col>
                    <xdr:colOff>695325</xdr:colOff>
                    <xdr:row>10</xdr:row>
                    <xdr:rowOff>95250</xdr:rowOff>
                  </from>
                  <to>
                    <xdr:col>17</xdr:col>
                    <xdr:colOff>342900</xdr:colOff>
                    <xdr:row>12</xdr:row>
                    <xdr:rowOff>47625</xdr:rowOff>
                  </to>
                </anchor>
              </controlPr>
            </control>
          </mc:Choice>
        </mc:AlternateContent>
        <mc:AlternateContent xmlns:mc="http://schemas.openxmlformats.org/markup-compatibility/2006">
          <mc:Choice Requires="x14">
            <control shapeId="7175" r:id="rId10" name="Button 7">
              <controlPr defaultSize="0" print="0" autoFill="0" autoPict="0" macro="[0]!DataPoints">
                <anchor moveWithCells="1" sizeWithCells="1">
                  <from>
                    <xdr:col>13</xdr:col>
                    <xdr:colOff>695325</xdr:colOff>
                    <xdr:row>12</xdr:row>
                    <xdr:rowOff>142875</xdr:rowOff>
                  </from>
                  <to>
                    <xdr:col>17</xdr:col>
                    <xdr:colOff>342900</xdr:colOff>
                    <xdr:row>14</xdr:row>
                    <xdr:rowOff>95250</xdr:rowOff>
                  </to>
                </anchor>
              </controlPr>
            </control>
          </mc:Choice>
        </mc:AlternateContent>
        <mc:AlternateContent xmlns:mc="http://schemas.openxmlformats.org/markup-compatibility/2006">
          <mc:Choice Requires="x14">
            <control shapeId="7176" r:id="rId11" name="Button 8">
              <controlPr defaultSize="0" print="0" autoFill="0" autoPict="0" macro="[0]!DataTable">
                <anchor moveWithCells="1" sizeWithCells="1">
                  <from>
                    <xdr:col>13</xdr:col>
                    <xdr:colOff>695325</xdr:colOff>
                    <xdr:row>14</xdr:row>
                    <xdr:rowOff>190500</xdr:rowOff>
                  </from>
                  <to>
                    <xdr:col>17</xdr:col>
                    <xdr:colOff>342900</xdr:colOff>
                    <xdr:row>16</xdr:row>
                    <xdr:rowOff>142875</xdr:rowOff>
                  </to>
                </anchor>
              </controlPr>
            </control>
          </mc:Choice>
        </mc:AlternateContent>
        <mc:AlternateContent xmlns:mc="http://schemas.openxmlformats.org/markup-compatibility/2006">
          <mc:Choice Requires="x14">
            <control shapeId="7177" r:id="rId12" name="Button 9">
              <controlPr defaultSize="0" print="0" autoFill="0" autoPict="0" macro="[0]!MinRibbon">
                <anchor moveWithCells="1" sizeWithCells="1">
                  <from>
                    <xdr:col>16</xdr:col>
                    <xdr:colOff>133350</xdr:colOff>
                    <xdr:row>20</xdr:row>
                    <xdr:rowOff>123825</xdr:rowOff>
                  </from>
                  <to>
                    <xdr:col>17</xdr:col>
                    <xdr:colOff>295275</xdr:colOff>
                    <xdr:row>24</xdr:row>
                    <xdr:rowOff>209550</xdr:rowOff>
                  </to>
                </anchor>
              </controlPr>
            </control>
          </mc:Choice>
        </mc:AlternateContent>
        <mc:AlternateContent xmlns:mc="http://schemas.openxmlformats.org/markup-compatibility/2006">
          <mc:Choice Requires="x14">
            <control shapeId="7179" r:id="rId13" name="Button 11">
              <controlPr defaultSize="0" print="0" autoFill="0" autoPict="0" macro="[0]!_xludf.Help">
                <anchor moveWithCells="1" sizeWithCells="1">
                  <from>
                    <xdr:col>16</xdr:col>
                    <xdr:colOff>133350</xdr:colOff>
                    <xdr:row>17</xdr:row>
                    <xdr:rowOff>219075</xdr:rowOff>
                  </from>
                  <to>
                    <xdr:col>17</xdr:col>
                    <xdr:colOff>323850</xdr:colOff>
                    <xdr:row>19</xdr:row>
                    <xdr:rowOff>190500</xdr:rowOff>
                  </to>
                </anchor>
              </controlPr>
            </control>
          </mc:Choice>
        </mc:AlternateContent>
        <mc:AlternateContent xmlns:mc="http://schemas.openxmlformats.org/markup-compatibility/2006">
          <mc:Choice Requires="x14">
            <control shapeId="7180" r:id="rId14" name="Button 12">
              <controlPr defaultSize="0" print="0" autoFill="0" autoPict="0" macro="[0]!GoToResults">
                <anchor moveWithCells="1" sizeWithCells="1">
                  <from>
                    <xdr:col>2</xdr:col>
                    <xdr:colOff>552450</xdr:colOff>
                    <xdr:row>13</xdr:row>
                    <xdr:rowOff>9525</xdr:rowOff>
                  </from>
                  <to>
                    <xdr:col>6</xdr:col>
                    <xdr:colOff>200025</xdr:colOff>
                    <xdr:row>14</xdr:row>
                    <xdr:rowOff>190500</xdr:rowOff>
                  </to>
                </anchor>
              </controlPr>
            </control>
          </mc:Choice>
        </mc:AlternateContent>
        <mc:AlternateContent xmlns:mc="http://schemas.openxmlformats.org/markup-compatibility/2006">
          <mc:Choice Requires="x14">
            <control shapeId="7181" r:id="rId15" name="Button 13">
              <controlPr defaultSize="0" print="0" autoFill="0" autoPict="0" macro="[0]!GoToCosts">
                <anchor moveWithCells="1" sizeWithCells="1">
                  <from>
                    <xdr:col>2</xdr:col>
                    <xdr:colOff>523875</xdr:colOff>
                    <xdr:row>8</xdr:row>
                    <xdr:rowOff>95250</xdr:rowOff>
                  </from>
                  <to>
                    <xdr:col>6</xdr:col>
                    <xdr:colOff>171450</xdr:colOff>
                    <xdr:row>10</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Z442"/>
  <sheetViews>
    <sheetView workbookViewId="0">
      <selection activeCell="H16" sqref="H16"/>
    </sheetView>
  </sheetViews>
  <sheetFormatPr defaultRowHeight="15" x14ac:dyDescent="0.25"/>
  <cols>
    <col min="3" max="3" width="17.28515625" customWidth="1"/>
    <col min="4" max="5" width="8.85546875" customWidth="1"/>
  </cols>
  <sheetData>
    <row r="1" spans="1:26"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row>
    <row r="4" spans="1:26" x14ac:dyDescent="0.25">
      <c r="A4" s="278"/>
      <c r="B4" s="278"/>
      <c r="C4" s="278"/>
      <c r="D4" s="278"/>
      <c r="E4" s="278"/>
      <c r="F4" s="278"/>
      <c r="G4" s="278"/>
      <c r="H4" s="278"/>
      <c r="I4" s="278"/>
      <c r="J4" s="278"/>
      <c r="K4" s="278"/>
      <c r="L4" s="278"/>
      <c r="M4" s="278"/>
      <c r="N4" s="278"/>
      <c r="O4" s="278"/>
      <c r="P4" s="278"/>
      <c r="Q4" s="278"/>
      <c r="R4" s="278"/>
      <c r="S4" s="278"/>
      <c r="T4" s="278"/>
      <c r="U4" s="278"/>
      <c r="V4" s="278"/>
      <c r="W4" s="278"/>
      <c r="X4" s="278"/>
      <c r="Y4" s="278"/>
      <c r="Z4" s="278"/>
    </row>
    <row r="5" spans="1:26" x14ac:dyDescent="0.25">
      <c r="A5" s="278"/>
      <c r="B5" s="278"/>
      <c r="C5" s="278"/>
      <c r="D5" s="278"/>
      <c r="E5" s="278"/>
      <c r="F5" s="278"/>
      <c r="G5" s="278"/>
      <c r="H5" s="278"/>
      <c r="I5" s="278"/>
      <c r="J5" s="278"/>
      <c r="K5" s="278"/>
      <c r="L5" s="278"/>
      <c r="M5" s="278"/>
      <c r="N5" s="278"/>
      <c r="O5" s="278"/>
      <c r="P5" s="278"/>
      <c r="Q5" s="278"/>
      <c r="R5" s="278"/>
      <c r="S5" s="278"/>
      <c r="T5" s="278"/>
      <c r="U5" s="278"/>
      <c r="V5" s="278"/>
      <c r="W5" s="278"/>
      <c r="X5" s="278"/>
      <c r="Y5" s="278"/>
      <c r="Z5" s="278"/>
    </row>
    <row r="6" spans="1:26" x14ac:dyDescent="0.25">
      <c r="A6" s="278"/>
      <c r="B6" s="279"/>
      <c r="C6" s="285" t="s">
        <v>201</v>
      </c>
      <c r="D6" s="285"/>
      <c r="E6" s="280"/>
      <c r="F6" s="280"/>
      <c r="G6" s="280"/>
      <c r="H6" s="280"/>
      <c r="I6" s="280"/>
      <c r="J6" s="280"/>
      <c r="K6" s="280"/>
      <c r="L6" s="280"/>
      <c r="M6" s="280"/>
      <c r="N6" s="280"/>
      <c r="O6" s="280"/>
      <c r="P6" s="280"/>
      <c r="Q6" s="281"/>
      <c r="R6" s="278"/>
      <c r="S6" s="278"/>
      <c r="T6" s="278"/>
      <c r="U6" s="278"/>
      <c r="V6" s="278"/>
      <c r="W6" s="278"/>
      <c r="X6" s="278"/>
      <c r="Y6" s="278"/>
      <c r="Z6" s="278"/>
    </row>
    <row r="7" spans="1:26" x14ac:dyDescent="0.25">
      <c r="A7" s="278"/>
      <c r="B7" s="286"/>
      <c r="C7" s="287"/>
      <c r="D7" s="287"/>
      <c r="E7" s="288"/>
      <c r="F7" s="288"/>
      <c r="G7" s="288"/>
      <c r="H7" s="288"/>
      <c r="I7" s="288"/>
      <c r="J7" s="288"/>
      <c r="K7" s="288"/>
      <c r="L7" s="288"/>
      <c r="M7" s="288"/>
      <c r="N7" s="288"/>
      <c r="O7" s="288"/>
      <c r="P7" s="288"/>
      <c r="Q7" s="289"/>
      <c r="R7" s="278"/>
      <c r="S7" s="278"/>
      <c r="T7" s="278"/>
      <c r="U7" s="278"/>
      <c r="V7" s="278"/>
      <c r="W7" s="278"/>
      <c r="X7" s="278"/>
      <c r="Y7" s="278"/>
      <c r="Z7" s="278"/>
    </row>
    <row r="8" spans="1:26" x14ac:dyDescent="0.25">
      <c r="A8" s="278"/>
      <c r="B8" s="286"/>
      <c r="C8" s="288"/>
      <c r="D8" s="288"/>
      <c r="E8" s="290" t="s">
        <v>202</v>
      </c>
      <c r="F8" s="290" t="s">
        <v>203</v>
      </c>
      <c r="G8" s="290" t="s">
        <v>204</v>
      </c>
      <c r="H8" s="288"/>
      <c r="I8" s="288"/>
      <c r="J8" s="288"/>
      <c r="K8" s="288"/>
      <c r="L8" s="288"/>
      <c r="M8" s="288"/>
      <c r="N8" s="288"/>
      <c r="O8" s="288"/>
      <c r="P8" s="288"/>
      <c r="Q8" s="289"/>
      <c r="R8" s="278"/>
      <c r="S8" s="278"/>
      <c r="T8" s="278"/>
      <c r="U8" s="278"/>
      <c r="V8" s="278"/>
      <c r="W8" s="278"/>
      <c r="X8" s="278"/>
      <c r="Y8" s="278"/>
      <c r="Z8" s="278"/>
    </row>
    <row r="9" spans="1:26" x14ac:dyDescent="0.25">
      <c r="A9" s="278"/>
      <c r="B9" s="286"/>
      <c r="C9" s="291" t="s">
        <v>90</v>
      </c>
      <c r="D9" s="291"/>
      <c r="E9" s="292">
        <v>5</v>
      </c>
      <c r="F9" s="292">
        <v>1</v>
      </c>
      <c r="G9" s="292">
        <v>1</v>
      </c>
      <c r="H9" s="288"/>
      <c r="I9" s="288"/>
      <c r="J9" s="288"/>
      <c r="K9" s="288"/>
      <c r="L9" s="288"/>
      <c r="M9" s="288"/>
      <c r="N9" s="288"/>
      <c r="O9" s="288"/>
      <c r="P9" s="288"/>
      <c r="Q9" s="289"/>
      <c r="R9" s="278"/>
      <c r="S9" s="278"/>
      <c r="T9" s="278"/>
      <c r="U9" s="278"/>
      <c r="V9" s="278"/>
      <c r="W9" s="278"/>
      <c r="X9" s="278"/>
      <c r="Y9" s="278"/>
      <c r="Z9" s="278"/>
    </row>
    <row r="10" spans="1:26" x14ac:dyDescent="0.25">
      <c r="A10" s="278"/>
      <c r="B10" s="286"/>
      <c r="C10" s="288" t="s">
        <v>205</v>
      </c>
      <c r="D10" s="288"/>
      <c r="E10" s="293">
        <f>'Quantity of Lime to Apply'!F9</f>
        <v>0.5</v>
      </c>
      <c r="F10" s="293">
        <f>'Quantity of Lime to Apply'!F19</f>
        <v>0.5</v>
      </c>
      <c r="G10" s="293">
        <f>'Quantity of Lime to Apply'!F29</f>
        <v>0.5</v>
      </c>
      <c r="H10" s="288"/>
      <c r="I10" s="288"/>
      <c r="J10" s="288"/>
      <c r="K10" s="288"/>
      <c r="L10" s="288"/>
      <c r="M10" s="288"/>
      <c r="N10" s="288"/>
      <c r="O10" s="288"/>
      <c r="P10" s="288"/>
      <c r="Q10" s="289"/>
      <c r="R10" s="278"/>
      <c r="S10" s="278"/>
      <c r="T10" s="278"/>
      <c r="U10" s="278"/>
      <c r="V10" s="278"/>
      <c r="W10" s="278"/>
      <c r="X10" s="278"/>
      <c r="Y10" s="278"/>
      <c r="Z10" s="278"/>
    </row>
    <row r="11" spans="1:26" x14ac:dyDescent="0.25">
      <c r="A11" s="278"/>
      <c r="B11" s="286"/>
      <c r="C11" s="288" t="s">
        <v>206</v>
      </c>
      <c r="D11" s="288"/>
      <c r="E11" s="294">
        <f>'Quantity of Lime to Apply'!C8</f>
        <v>4.7</v>
      </c>
      <c r="F11" s="294">
        <f>'Quantity of Lime to Apply'!C18</f>
        <v>4.5999999999999996</v>
      </c>
      <c r="G11" s="294">
        <f>'Quantity of Lime to Apply'!C28</f>
        <v>4.4000000000000004</v>
      </c>
      <c r="H11" s="288"/>
      <c r="I11" s="288"/>
      <c r="J11" s="288"/>
      <c r="K11" s="288"/>
      <c r="L11" s="288"/>
      <c r="M11" s="288"/>
      <c r="N11" s="288"/>
      <c r="O11" s="288"/>
      <c r="P11" s="288"/>
      <c r="Q11" s="289"/>
      <c r="R11" s="278"/>
      <c r="S11" s="278"/>
      <c r="T11" s="278"/>
      <c r="U11" s="278"/>
      <c r="V11" s="278"/>
      <c r="W11" s="278"/>
      <c r="X11" s="278"/>
      <c r="Y11" s="278"/>
      <c r="Z11" s="278"/>
    </row>
    <row r="12" spans="1:26" x14ac:dyDescent="0.25">
      <c r="A12" s="278"/>
      <c r="B12" s="286"/>
      <c r="C12" s="288" t="s">
        <v>207</v>
      </c>
      <c r="D12" s="288"/>
      <c r="E12" s="293">
        <f>'Quantity of Lime to Apply'!F8</f>
        <v>1.2E-2</v>
      </c>
      <c r="F12" s="293">
        <f>'Quantity of Lime to Apply'!F18</f>
        <v>0.01</v>
      </c>
      <c r="G12" s="293">
        <f>'Quantity of Lime to Apply'!F28</f>
        <v>8.0000000000000002E-3</v>
      </c>
      <c r="H12" s="288"/>
      <c r="I12" s="288"/>
      <c r="J12" s="288"/>
      <c r="K12" s="288"/>
      <c r="L12" s="288"/>
      <c r="M12" s="288"/>
      <c r="N12" s="288"/>
      <c r="O12" s="288"/>
      <c r="P12" s="288"/>
      <c r="Q12" s="289"/>
      <c r="R12" s="278"/>
      <c r="S12" s="278"/>
      <c r="T12" s="278"/>
      <c r="U12" s="278"/>
      <c r="V12" s="278"/>
      <c r="W12" s="278"/>
      <c r="X12" s="278"/>
      <c r="Y12" s="278"/>
      <c r="Z12" s="278"/>
    </row>
    <row r="13" spans="1:26" x14ac:dyDescent="0.25">
      <c r="A13" s="278"/>
      <c r="B13" s="286"/>
      <c r="C13" s="288"/>
      <c r="D13" s="288"/>
      <c r="E13" s="295"/>
      <c r="F13" s="295"/>
      <c r="G13" s="295"/>
      <c r="H13" s="288"/>
      <c r="I13" s="288"/>
      <c r="J13" s="288"/>
      <c r="K13" s="288"/>
      <c r="L13" s="288"/>
      <c r="M13" s="288"/>
      <c r="N13" s="288"/>
      <c r="O13" s="288"/>
      <c r="P13" s="288"/>
      <c r="Q13" s="289"/>
      <c r="R13" s="278"/>
      <c r="S13" s="278"/>
      <c r="T13" s="278"/>
      <c r="U13" s="278"/>
      <c r="V13" s="278"/>
      <c r="W13" s="278"/>
      <c r="X13" s="278"/>
      <c r="Y13" s="278"/>
      <c r="Z13" s="278"/>
    </row>
    <row r="14" spans="1:26" x14ac:dyDescent="0.25">
      <c r="A14" s="278"/>
      <c r="B14" s="286"/>
      <c r="C14" s="288" t="s">
        <v>208</v>
      </c>
      <c r="D14" s="288"/>
      <c r="E14" s="294">
        <f>'Quantity of Lime to Apply'!F10</f>
        <v>1.5</v>
      </c>
      <c r="F14" s="294">
        <f>'Quantity of Lime to Apply'!F20</f>
        <v>1.5</v>
      </c>
      <c r="G14" s="294">
        <f>'Quantity of Lime to Apply'!F30</f>
        <v>1.5</v>
      </c>
      <c r="H14" s="288"/>
      <c r="I14" s="288"/>
      <c r="J14" s="288"/>
      <c r="K14" s="288"/>
      <c r="L14" s="288"/>
      <c r="M14" s="288"/>
      <c r="N14" s="288"/>
      <c r="O14" s="288"/>
      <c r="P14" s="288"/>
      <c r="Q14" s="289"/>
      <c r="R14" s="278"/>
      <c r="S14" s="278"/>
      <c r="T14" s="278"/>
      <c r="U14" s="278"/>
      <c r="V14" s="278"/>
      <c r="W14" s="278"/>
      <c r="X14" s="278"/>
      <c r="Y14" s="278"/>
      <c r="Z14" s="278"/>
    </row>
    <row r="15" spans="1:26" x14ac:dyDescent="0.25">
      <c r="A15" s="278"/>
      <c r="B15" s="286"/>
      <c r="C15" s="296" t="s">
        <v>209</v>
      </c>
      <c r="D15" s="296"/>
      <c r="E15" s="297">
        <f>(2.6-E14)/2.6</f>
        <v>0.42307692307692307</v>
      </c>
      <c r="F15" s="297">
        <f>(2.6-F14)/2.6</f>
        <v>0.42307692307692307</v>
      </c>
      <c r="G15" s="297">
        <f>(2.6-G14)/2.6</f>
        <v>0.42307692307692307</v>
      </c>
      <c r="H15" s="288"/>
      <c r="I15" s="288"/>
      <c r="J15" s="288"/>
      <c r="K15" s="288"/>
      <c r="L15" s="288"/>
      <c r="M15" s="288"/>
      <c r="N15" s="288"/>
      <c r="O15" s="288"/>
      <c r="P15" s="288"/>
      <c r="Q15" s="289"/>
      <c r="R15" s="278"/>
      <c r="S15" s="278"/>
      <c r="T15" s="278"/>
      <c r="U15" s="278"/>
      <c r="V15" s="278"/>
      <c r="W15" s="278"/>
      <c r="X15" s="278"/>
      <c r="Y15" s="278"/>
      <c r="Z15" s="278"/>
    </row>
    <row r="16" spans="1:26" x14ac:dyDescent="0.25">
      <c r="A16" s="278"/>
      <c r="B16" s="286"/>
      <c r="C16" s="288"/>
      <c r="D16" s="288"/>
      <c r="E16" s="288"/>
      <c r="F16" s="288"/>
      <c r="G16" s="288"/>
      <c r="H16" s="288"/>
      <c r="I16" s="288"/>
      <c r="J16" s="288"/>
      <c r="K16" s="288"/>
      <c r="L16" s="288"/>
      <c r="M16" s="288"/>
      <c r="N16" s="288"/>
      <c r="O16" s="288"/>
      <c r="P16" s="288"/>
      <c r="Q16" s="289"/>
      <c r="R16" s="278"/>
      <c r="S16" s="278"/>
      <c r="T16" s="278"/>
      <c r="U16" s="278"/>
      <c r="V16" s="278"/>
      <c r="W16" s="278"/>
      <c r="X16" s="278"/>
      <c r="Y16" s="278"/>
      <c r="Z16" s="278"/>
    </row>
    <row r="17" spans="1:26" x14ac:dyDescent="0.25">
      <c r="A17" s="278"/>
      <c r="B17" s="286"/>
      <c r="C17" s="288"/>
      <c r="D17" s="288"/>
      <c r="E17" s="288"/>
      <c r="F17" s="288"/>
      <c r="G17" s="288"/>
      <c r="H17" s="288"/>
      <c r="I17" s="288"/>
      <c r="J17" s="288"/>
      <c r="K17" s="288"/>
      <c r="L17" s="288"/>
      <c r="M17" s="288"/>
      <c r="N17" s="288"/>
      <c r="O17" s="288"/>
      <c r="P17" s="288"/>
      <c r="Q17" s="289"/>
      <c r="R17" s="278"/>
      <c r="S17" s="278"/>
      <c r="T17" s="278"/>
      <c r="U17" s="278"/>
      <c r="V17" s="278"/>
      <c r="W17" s="278"/>
      <c r="X17" s="278"/>
      <c r="Y17" s="278"/>
      <c r="Z17" s="278"/>
    </row>
    <row r="18" spans="1:26" x14ac:dyDescent="0.25">
      <c r="A18" s="278"/>
      <c r="B18" s="282"/>
      <c r="C18" s="283"/>
      <c r="D18" s="283"/>
      <c r="E18" s="283"/>
      <c r="F18" s="283"/>
      <c r="G18" s="283"/>
      <c r="H18" s="283"/>
      <c r="I18" s="283"/>
      <c r="J18" s="283"/>
      <c r="K18" s="283"/>
      <c r="L18" s="283"/>
      <c r="M18" s="283"/>
      <c r="N18" s="283"/>
      <c r="O18" s="283"/>
      <c r="P18" s="283"/>
      <c r="Q18" s="284"/>
      <c r="R18" s="278"/>
      <c r="S18" s="278"/>
      <c r="T18" s="278"/>
      <c r="U18" s="278"/>
      <c r="V18" s="278"/>
      <c r="W18" s="278"/>
      <c r="X18" s="278"/>
      <c r="Y18" s="278"/>
      <c r="Z18" s="278"/>
    </row>
    <row r="19" spans="1:26" x14ac:dyDescent="0.25">
      <c r="A19" s="278"/>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row>
    <row r="20" spans="1:26" x14ac:dyDescent="0.25">
      <c r="A20" s="278"/>
      <c r="B20" s="279"/>
      <c r="C20" s="285" t="s">
        <v>210</v>
      </c>
      <c r="D20" s="280"/>
      <c r="E20" s="280"/>
      <c r="F20" s="280"/>
      <c r="G20" s="280"/>
      <c r="H20" s="280"/>
      <c r="I20" s="280"/>
      <c r="J20" s="280"/>
      <c r="K20" s="280"/>
      <c r="L20" s="280"/>
      <c r="M20" s="280"/>
      <c r="N20" s="280"/>
      <c r="O20" s="280"/>
      <c r="P20" s="280"/>
      <c r="Q20" s="281"/>
      <c r="R20" s="278"/>
      <c r="S20" s="278"/>
      <c r="T20" s="278"/>
      <c r="U20" s="278"/>
      <c r="V20" s="278"/>
      <c r="W20" s="278"/>
      <c r="X20" s="278"/>
      <c r="Y20" s="278"/>
      <c r="Z20" s="278"/>
    </row>
    <row r="21" spans="1:26" x14ac:dyDescent="0.25">
      <c r="A21" s="278"/>
      <c r="B21" s="286"/>
      <c r="C21" s="287"/>
      <c r="D21" s="288"/>
      <c r="E21" s="288"/>
      <c r="F21" s="288"/>
      <c r="G21" s="288"/>
      <c r="H21" s="288"/>
      <c r="I21" s="288"/>
      <c r="J21" s="288"/>
      <c r="K21" s="288"/>
      <c r="L21" s="288"/>
      <c r="M21" s="288"/>
      <c r="N21" s="288"/>
      <c r="O21" s="288"/>
      <c r="P21" s="288"/>
      <c r="Q21" s="289"/>
      <c r="R21" s="278"/>
      <c r="S21" s="278"/>
      <c r="T21" s="278"/>
      <c r="U21" s="278"/>
      <c r="V21" s="278"/>
      <c r="W21" s="278"/>
      <c r="X21" s="278"/>
      <c r="Y21" s="278"/>
      <c r="Z21" s="278"/>
    </row>
    <row r="22" spans="1:26" x14ac:dyDescent="0.25">
      <c r="A22" s="278"/>
      <c r="B22" s="286"/>
      <c r="C22" s="288"/>
      <c r="D22" s="288"/>
      <c r="E22" s="288"/>
      <c r="F22" s="288"/>
      <c r="G22" s="288"/>
      <c r="H22" s="288"/>
      <c r="I22" s="288"/>
      <c r="J22" s="288"/>
      <c r="K22" s="288"/>
      <c r="L22" s="288"/>
      <c r="M22" s="288"/>
      <c r="N22" s="288"/>
      <c r="O22" s="288"/>
      <c r="P22" s="288"/>
      <c r="Q22" s="289"/>
      <c r="R22" s="278"/>
      <c r="S22" s="278"/>
      <c r="T22" s="278"/>
      <c r="U22" s="278"/>
      <c r="V22" s="278"/>
      <c r="W22" s="278"/>
      <c r="X22" s="278"/>
      <c r="Y22" s="278"/>
      <c r="Z22" s="278"/>
    </row>
    <row r="23" spans="1:26" x14ac:dyDescent="0.25">
      <c r="A23" s="278"/>
      <c r="B23" s="286"/>
      <c r="C23" s="291" t="s">
        <v>211</v>
      </c>
      <c r="D23" s="291"/>
      <c r="E23" s="291"/>
      <c r="F23" s="292">
        <v>3</v>
      </c>
      <c r="G23" s="291"/>
      <c r="H23" s="288"/>
      <c r="I23" s="288"/>
      <c r="J23" s="288"/>
      <c r="K23" s="288"/>
      <c r="L23" s="288"/>
      <c r="M23" s="288"/>
      <c r="N23" s="288"/>
      <c r="O23" s="288"/>
      <c r="P23" s="288"/>
      <c r="Q23" s="289"/>
      <c r="R23" s="278"/>
      <c r="S23" s="278"/>
      <c r="T23" s="278"/>
      <c r="U23" s="278"/>
      <c r="V23" s="278"/>
      <c r="W23" s="278"/>
      <c r="X23" s="278"/>
      <c r="Y23" s="278"/>
      <c r="Z23" s="278"/>
    </row>
    <row r="24" spans="1:26" x14ac:dyDescent="0.25">
      <c r="A24" s="278"/>
      <c r="B24" s="286"/>
      <c r="C24" s="288"/>
      <c r="D24" s="288"/>
      <c r="E24" s="288"/>
      <c r="F24" s="288"/>
      <c r="G24" s="288"/>
      <c r="H24" s="288"/>
      <c r="I24" s="298"/>
      <c r="J24" s="288"/>
      <c r="K24" s="288"/>
      <c r="L24" s="288"/>
      <c r="M24" s="288"/>
      <c r="N24" s="288"/>
      <c r="O24" s="288"/>
      <c r="P24" s="288"/>
      <c r="Q24" s="289"/>
      <c r="R24" s="278"/>
      <c r="S24" s="278"/>
      <c r="T24" s="278"/>
      <c r="U24" s="278"/>
      <c r="V24" s="278"/>
      <c r="W24" s="278"/>
      <c r="X24" s="278"/>
      <c r="Y24" s="278"/>
      <c r="Z24" s="278"/>
    </row>
    <row r="25" spans="1:26" x14ac:dyDescent="0.25">
      <c r="A25" s="278"/>
      <c r="B25" s="286"/>
      <c r="C25" s="288" t="s">
        <v>212</v>
      </c>
      <c r="D25" s="288"/>
      <c r="E25" s="288"/>
      <c r="F25" s="288"/>
      <c r="G25" s="299">
        <f>'Lime Requirements from Fert Use'!Q2</f>
        <v>0.33</v>
      </c>
      <c r="H25" s="288"/>
      <c r="I25" s="298"/>
      <c r="J25" s="288"/>
      <c r="K25" s="288"/>
      <c r="L25" s="288"/>
      <c r="M25" s="288"/>
      <c r="N25" s="288"/>
      <c r="O25" s="288"/>
      <c r="P25" s="288"/>
      <c r="Q25" s="289"/>
      <c r="R25" s="278"/>
      <c r="S25" s="278"/>
      <c r="T25" s="278"/>
      <c r="U25" s="278"/>
      <c r="V25" s="278"/>
      <c r="W25" s="278"/>
      <c r="X25" s="278"/>
      <c r="Y25" s="278"/>
      <c r="Z25" s="278"/>
    </row>
    <row r="26" spans="1:26" x14ac:dyDescent="0.25">
      <c r="A26" s="278"/>
      <c r="B26" s="286"/>
      <c r="C26" s="300" t="s">
        <v>213</v>
      </c>
      <c r="D26" s="288"/>
      <c r="E26" s="288"/>
      <c r="F26" s="288"/>
      <c r="G26" s="301">
        <f ca="1">E195</f>
        <v>0.53333333333333333</v>
      </c>
      <c r="H26" s="302" t="b">
        <v>0</v>
      </c>
      <c r="I26" s="298"/>
      <c r="J26" s="288"/>
      <c r="K26" s="288"/>
      <c r="L26" s="288"/>
      <c r="M26" s="288"/>
      <c r="N26" s="288"/>
      <c r="O26" s="288"/>
      <c r="P26" s="288"/>
      <c r="Q26" s="289"/>
      <c r="R26" s="278"/>
      <c r="S26" s="278"/>
      <c r="T26" s="278"/>
      <c r="U26" s="278"/>
      <c r="V26" s="278"/>
      <c r="W26" s="278"/>
      <c r="X26" s="278"/>
      <c r="Y26" s="278"/>
      <c r="Z26" s="278"/>
    </row>
    <row r="27" spans="1:26" x14ac:dyDescent="0.25">
      <c r="A27" s="278"/>
      <c r="B27" s="286"/>
      <c r="C27" s="296" t="s">
        <v>214</v>
      </c>
      <c r="D27" s="296"/>
      <c r="E27" s="296"/>
      <c r="F27" s="296"/>
      <c r="G27" s="303">
        <f>IF(H26=TRUE,G26,G25)</f>
        <v>0.33</v>
      </c>
      <c r="H27" s="288"/>
      <c r="I27" s="298"/>
      <c r="J27" s="288"/>
      <c r="K27" s="288"/>
      <c r="L27" s="288"/>
      <c r="M27" s="288"/>
      <c r="N27" s="288"/>
      <c r="O27" s="288"/>
      <c r="P27" s="288"/>
      <c r="Q27" s="289"/>
      <c r="R27" s="278"/>
      <c r="S27" s="278"/>
      <c r="T27" s="278"/>
      <c r="U27" s="278"/>
      <c r="V27" s="278"/>
      <c r="W27" s="278"/>
      <c r="X27" s="278"/>
      <c r="Y27" s="278"/>
      <c r="Z27" s="278"/>
    </row>
    <row r="28" spans="1:26" x14ac:dyDescent="0.25">
      <c r="A28" s="278"/>
      <c r="B28" s="282"/>
      <c r="C28" s="283"/>
      <c r="D28" s="283"/>
      <c r="E28" s="283"/>
      <c r="F28" s="283"/>
      <c r="G28" s="283"/>
      <c r="H28" s="283"/>
      <c r="I28" s="283"/>
      <c r="J28" s="283"/>
      <c r="K28" s="283"/>
      <c r="L28" s="283"/>
      <c r="M28" s="283"/>
      <c r="N28" s="283"/>
      <c r="O28" s="283"/>
      <c r="P28" s="283"/>
      <c r="Q28" s="284"/>
      <c r="R28" s="278"/>
      <c r="S28" s="278"/>
      <c r="T28" s="278"/>
      <c r="U28" s="278"/>
      <c r="V28" s="278"/>
      <c r="W28" s="278"/>
      <c r="X28" s="278"/>
      <c r="Y28" s="278"/>
      <c r="Z28" s="278"/>
    </row>
    <row r="29" spans="1:26" x14ac:dyDescent="0.25">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row>
    <row r="30" spans="1:26" x14ac:dyDescent="0.25">
      <c r="A30" s="278"/>
      <c r="R30" s="278"/>
      <c r="S30" s="278"/>
      <c r="T30" s="278"/>
      <c r="U30" s="278"/>
      <c r="V30" s="278"/>
      <c r="W30" s="278"/>
      <c r="X30" s="278"/>
      <c r="Y30" s="278"/>
      <c r="Z30" s="278"/>
    </row>
    <row r="31" spans="1:26" x14ac:dyDescent="0.25">
      <c r="A31" s="278"/>
      <c r="R31" s="278"/>
      <c r="S31" s="278"/>
      <c r="T31" s="278"/>
      <c r="U31" s="278"/>
      <c r="V31" s="278"/>
      <c r="W31" s="278"/>
      <c r="X31" s="278"/>
      <c r="Y31" s="278"/>
      <c r="Z31" s="278"/>
    </row>
    <row r="32" spans="1:26" x14ac:dyDescent="0.25">
      <c r="A32" s="278"/>
      <c r="R32" s="278"/>
      <c r="S32" s="278"/>
      <c r="T32" s="278"/>
      <c r="U32" s="278"/>
      <c r="V32" s="278"/>
      <c r="W32" s="278"/>
      <c r="X32" s="278"/>
      <c r="Y32" s="278"/>
      <c r="Z32" s="278"/>
    </row>
    <row r="33" spans="1:26" x14ac:dyDescent="0.25">
      <c r="A33" s="278"/>
      <c r="R33" s="278"/>
      <c r="S33" s="278"/>
      <c r="T33" s="278"/>
      <c r="U33" s="278"/>
      <c r="V33" s="278"/>
      <c r="W33" s="278"/>
      <c r="X33" s="278"/>
      <c r="Y33" s="278"/>
      <c r="Z33" s="278"/>
    </row>
    <row r="34" spans="1:26" x14ac:dyDescent="0.25">
      <c r="A34" s="278"/>
      <c r="R34" s="278"/>
      <c r="S34" s="278"/>
      <c r="T34" s="278"/>
      <c r="U34" s="278"/>
      <c r="V34" s="278"/>
      <c r="W34" s="278"/>
      <c r="X34" s="278"/>
      <c r="Y34" s="278"/>
      <c r="Z34" s="278"/>
    </row>
    <row r="35" spans="1:26" x14ac:dyDescent="0.25">
      <c r="A35" s="278"/>
      <c r="R35" s="278"/>
      <c r="S35" s="278"/>
      <c r="T35" s="278"/>
      <c r="U35" s="278"/>
      <c r="V35" s="278"/>
      <c r="W35" s="278"/>
      <c r="X35" s="278"/>
      <c r="Y35" s="278"/>
      <c r="Z35" s="278"/>
    </row>
    <row r="36" spans="1:26" x14ac:dyDescent="0.25">
      <c r="A36" s="278"/>
      <c r="R36" s="278"/>
      <c r="S36" s="278"/>
      <c r="T36" s="278"/>
      <c r="U36" s="278"/>
      <c r="V36" s="278"/>
      <c r="W36" s="278"/>
      <c r="X36" s="278"/>
      <c r="Y36" s="278"/>
      <c r="Z36" s="278"/>
    </row>
    <row r="37" spans="1:26" x14ac:dyDescent="0.25">
      <c r="A37" s="278"/>
      <c r="R37" s="278"/>
      <c r="S37" s="278"/>
      <c r="T37" s="278"/>
      <c r="U37" s="278"/>
      <c r="V37" s="278"/>
      <c r="W37" s="278"/>
      <c r="X37" s="278"/>
      <c r="Y37" s="278"/>
      <c r="Z37" s="278"/>
    </row>
    <row r="38" spans="1:26" x14ac:dyDescent="0.25">
      <c r="A38" s="278"/>
      <c r="R38" s="278"/>
      <c r="S38" s="278"/>
      <c r="T38" s="278"/>
      <c r="U38" s="278"/>
      <c r="V38" s="278"/>
      <c r="W38" s="278"/>
      <c r="X38" s="278"/>
      <c r="Y38" s="278"/>
      <c r="Z38" s="278"/>
    </row>
    <row r="39" spans="1:26" x14ac:dyDescent="0.25">
      <c r="A39" s="278"/>
      <c r="R39" s="278"/>
      <c r="S39" s="278"/>
      <c r="T39" s="278"/>
      <c r="U39" s="278"/>
      <c r="V39" s="278"/>
      <c r="W39" s="278"/>
      <c r="X39" s="278"/>
      <c r="Y39" s="278"/>
      <c r="Z39" s="278"/>
    </row>
    <row r="40" spans="1:26" x14ac:dyDescent="0.25">
      <c r="A40" s="278"/>
      <c r="R40" s="278"/>
      <c r="S40" s="278"/>
      <c r="T40" s="278"/>
      <c r="U40" s="278"/>
      <c r="V40" s="278"/>
      <c r="W40" s="278"/>
      <c r="X40" s="278"/>
      <c r="Y40" s="278"/>
      <c r="Z40" s="278"/>
    </row>
    <row r="41" spans="1:26" x14ac:dyDescent="0.25">
      <c r="A41" s="278"/>
      <c r="R41" s="278"/>
      <c r="S41" s="278"/>
      <c r="T41" s="278"/>
      <c r="U41" s="278"/>
      <c r="V41" s="278"/>
      <c r="W41" s="278"/>
      <c r="X41" s="278"/>
      <c r="Y41" s="278"/>
      <c r="Z41" s="278"/>
    </row>
    <row r="42" spans="1:26" x14ac:dyDescent="0.25">
      <c r="A42" s="278"/>
      <c r="R42" s="278"/>
      <c r="S42" s="278"/>
      <c r="T42" s="278"/>
      <c r="U42" s="278"/>
      <c r="V42" s="278"/>
      <c r="W42" s="278"/>
      <c r="X42" s="278"/>
      <c r="Y42" s="278"/>
      <c r="Z42" s="278"/>
    </row>
    <row r="43" spans="1:26" x14ac:dyDescent="0.25">
      <c r="A43" s="278"/>
      <c r="R43" s="278"/>
      <c r="S43" s="278"/>
      <c r="T43" s="278"/>
      <c r="U43" s="278"/>
      <c r="V43" s="278"/>
      <c r="W43" s="278"/>
      <c r="X43" s="278"/>
      <c r="Y43" s="278"/>
      <c r="Z43" s="278"/>
    </row>
    <row r="44" spans="1:26" x14ac:dyDescent="0.25">
      <c r="A44" s="278"/>
      <c r="R44" s="278"/>
      <c r="S44" s="278"/>
      <c r="T44" s="278"/>
      <c r="U44" s="278"/>
      <c r="V44" s="278"/>
      <c r="W44" s="278"/>
      <c r="X44" s="278"/>
      <c r="Y44" s="278"/>
      <c r="Z44" s="278"/>
    </row>
    <row r="45" spans="1:26" x14ac:dyDescent="0.25">
      <c r="A45" s="278"/>
      <c r="R45" s="278"/>
      <c r="S45" s="278"/>
      <c r="T45" s="278"/>
      <c r="U45" s="278"/>
      <c r="V45" s="278"/>
      <c r="W45" s="278"/>
      <c r="X45" s="278"/>
      <c r="Y45" s="278"/>
      <c r="Z45" s="278"/>
    </row>
    <row r="46" spans="1:26" x14ac:dyDescent="0.25">
      <c r="A46" s="278"/>
      <c r="R46" s="278"/>
      <c r="S46" s="278"/>
      <c r="T46" s="278"/>
      <c r="U46" s="278"/>
      <c r="V46" s="278"/>
      <c r="W46" s="278"/>
      <c r="X46" s="278"/>
      <c r="Y46" s="278"/>
      <c r="Z46" s="278"/>
    </row>
    <row r="47" spans="1:26" x14ac:dyDescent="0.25">
      <c r="A47" s="278"/>
      <c r="R47" s="278"/>
      <c r="S47" s="278"/>
      <c r="T47" s="278"/>
      <c r="U47" s="278"/>
      <c r="V47" s="278"/>
      <c r="W47" s="278"/>
      <c r="X47" s="278"/>
      <c r="Y47" s="278"/>
      <c r="Z47" s="278"/>
    </row>
    <row r="48" spans="1:26" x14ac:dyDescent="0.25">
      <c r="A48" s="278"/>
      <c r="R48" s="278"/>
      <c r="S48" s="278"/>
      <c r="T48" s="278"/>
      <c r="U48" s="278"/>
      <c r="V48" s="278"/>
      <c r="W48" s="278"/>
      <c r="X48" s="278"/>
      <c r="Y48" s="278"/>
      <c r="Z48" s="278"/>
    </row>
    <row r="49" spans="1:26" x14ac:dyDescent="0.25">
      <c r="A49" s="278"/>
      <c r="R49" s="278"/>
      <c r="S49" s="278"/>
      <c r="T49" s="278"/>
      <c r="U49" s="278"/>
      <c r="V49" s="278"/>
      <c r="W49" s="278"/>
      <c r="X49" s="278"/>
      <c r="Y49" s="278"/>
      <c r="Z49" s="278"/>
    </row>
    <row r="50" spans="1:26" x14ac:dyDescent="0.25">
      <c r="A50" s="278"/>
      <c r="R50" s="278"/>
      <c r="S50" s="278"/>
      <c r="T50" s="278"/>
      <c r="U50" s="278"/>
      <c r="V50" s="278"/>
      <c r="W50" s="278"/>
      <c r="X50" s="278"/>
      <c r="Y50" s="278"/>
      <c r="Z50" s="278"/>
    </row>
    <row r="51" spans="1:26" x14ac:dyDescent="0.25">
      <c r="S51" s="278"/>
      <c r="T51" s="278"/>
      <c r="U51" s="278"/>
      <c r="V51" s="278"/>
      <c r="W51" s="278"/>
      <c r="X51" s="278"/>
      <c r="Y51" s="278"/>
      <c r="Z51" s="278"/>
    </row>
    <row r="52" spans="1:26" x14ac:dyDescent="0.25">
      <c r="S52" s="278"/>
      <c r="T52" s="278"/>
      <c r="U52" s="278"/>
      <c r="V52" s="278"/>
      <c r="W52" s="278"/>
      <c r="X52" s="278"/>
      <c r="Y52" s="278"/>
      <c r="Z52" s="278"/>
    </row>
    <row r="53" spans="1:26" x14ac:dyDescent="0.25">
      <c r="S53" s="278"/>
      <c r="T53" s="278"/>
      <c r="U53" s="278"/>
      <c r="V53" s="278"/>
      <c r="W53" s="278"/>
      <c r="X53" s="278"/>
      <c r="Y53" s="278"/>
      <c r="Z53" s="278"/>
    </row>
    <row r="54" spans="1:26" x14ac:dyDescent="0.25">
      <c r="S54" s="278"/>
      <c r="T54" s="278"/>
      <c r="U54" s="278"/>
      <c r="V54" s="278"/>
      <c r="W54" s="278"/>
      <c r="X54" s="278"/>
      <c r="Y54" s="278"/>
      <c r="Z54" s="278"/>
    </row>
    <row r="55" spans="1:26" x14ac:dyDescent="0.25">
      <c r="S55" s="278"/>
      <c r="T55" s="278"/>
      <c r="U55" s="278"/>
      <c r="V55" s="278"/>
      <c r="W55" s="278"/>
      <c r="X55" s="278"/>
      <c r="Y55" s="278"/>
      <c r="Z55" s="278"/>
    </row>
    <row r="56" spans="1:26" x14ac:dyDescent="0.25">
      <c r="S56" s="278"/>
      <c r="T56" s="278"/>
      <c r="U56" s="278"/>
      <c r="V56" s="278"/>
      <c r="W56" s="278"/>
      <c r="X56" s="278"/>
      <c r="Y56" s="278"/>
      <c r="Z56" s="278"/>
    </row>
    <row r="57" spans="1:26" x14ac:dyDescent="0.25">
      <c r="S57" s="278"/>
      <c r="T57" s="278"/>
      <c r="U57" s="278"/>
      <c r="V57" s="278"/>
      <c r="W57" s="278"/>
      <c r="X57" s="278"/>
      <c r="Y57" s="278"/>
      <c r="Z57" s="278"/>
    </row>
    <row r="58" spans="1:26" x14ac:dyDescent="0.25">
      <c r="S58" s="278"/>
      <c r="T58" s="278"/>
      <c r="U58" s="278"/>
      <c r="V58" s="278"/>
      <c r="W58" s="278"/>
      <c r="X58" s="278"/>
      <c r="Y58" s="278"/>
      <c r="Z58" s="278"/>
    </row>
    <row r="59" spans="1:26" x14ac:dyDescent="0.25">
      <c r="S59" s="278"/>
      <c r="T59" s="278"/>
      <c r="U59" s="278"/>
      <c r="V59" s="278"/>
      <c r="W59" s="278"/>
      <c r="X59" s="278"/>
      <c r="Y59" s="278"/>
      <c r="Z59" s="278"/>
    </row>
    <row r="60" spans="1:26" x14ac:dyDescent="0.25">
      <c r="S60" s="278"/>
      <c r="T60" s="278"/>
      <c r="U60" s="278"/>
      <c r="V60" s="278"/>
      <c r="W60" s="278"/>
      <c r="X60" s="278"/>
      <c r="Y60" s="278"/>
      <c r="Z60" s="278"/>
    </row>
    <row r="61" spans="1:26" x14ac:dyDescent="0.25">
      <c r="S61" s="278"/>
      <c r="T61" s="278"/>
      <c r="U61" s="278"/>
      <c r="V61" s="278"/>
      <c r="W61" s="278"/>
      <c r="X61" s="278"/>
      <c r="Y61" s="278"/>
      <c r="Z61" s="278"/>
    </row>
    <row r="62" spans="1:26" x14ac:dyDescent="0.25">
      <c r="S62" s="278"/>
      <c r="T62" s="278"/>
      <c r="U62" s="278"/>
      <c r="V62" s="278"/>
      <c r="W62" s="278"/>
      <c r="X62" s="278"/>
      <c r="Y62" s="278"/>
      <c r="Z62" s="278"/>
    </row>
    <row r="63" spans="1:26" x14ac:dyDescent="0.25">
      <c r="S63" s="278"/>
      <c r="T63" s="278"/>
      <c r="U63" s="278"/>
      <c r="V63" s="278"/>
      <c r="W63" s="278"/>
      <c r="X63" s="278"/>
      <c r="Y63" s="278"/>
      <c r="Z63" s="278"/>
    </row>
    <row r="64" spans="1:26" x14ac:dyDescent="0.25">
      <c r="S64" s="278"/>
      <c r="T64" s="278"/>
      <c r="U64" s="278"/>
      <c r="V64" s="278"/>
      <c r="W64" s="278"/>
      <c r="X64" s="278"/>
      <c r="Y64" s="278"/>
      <c r="Z64" s="278"/>
    </row>
    <row r="65" spans="1:26" x14ac:dyDescent="0.25">
      <c r="S65" s="278"/>
      <c r="T65" s="278"/>
      <c r="U65" s="278"/>
      <c r="V65" s="278"/>
      <c r="W65" s="278"/>
      <c r="X65" s="278"/>
      <c r="Y65" s="278"/>
      <c r="Z65" s="278"/>
    </row>
    <row r="66" spans="1:26" x14ac:dyDescent="0.25">
      <c r="A66" s="278"/>
      <c r="S66" s="278"/>
      <c r="T66" s="278"/>
      <c r="U66" s="278"/>
      <c r="V66" s="278"/>
      <c r="W66" s="278"/>
      <c r="X66" s="278"/>
      <c r="Y66" s="278"/>
      <c r="Z66" s="278"/>
    </row>
    <row r="67" spans="1:26" x14ac:dyDescent="0.25">
      <c r="A67" s="278"/>
      <c r="S67" s="278"/>
      <c r="T67" s="278"/>
      <c r="U67" s="278"/>
      <c r="V67" s="278"/>
      <c r="W67" s="278"/>
      <c r="X67" s="278"/>
      <c r="Y67" s="278"/>
      <c r="Z67" s="278"/>
    </row>
    <row r="68" spans="1:26" x14ac:dyDescent="0.25">
      <c r="A68" s="278"/>
      <c r="S68" s="278"/>
      <c r="T68" s="278"/>
      <c r="U68" s="278"/>
      <c r="V68" s="278"/>
      <c r="W68" s="278"/>
      <c r="X68" s="278"/>
      <c r="Y68" s="278"/>
      <c r="Z68" s="278"/>
    </row>
    <row r="69" spans="1:26" x14ac:dyDescent="0.25">
      <c r="A69" s="278"/>
      <c r="S69" s="278"/>
      <c r="T69" s="278"/>
      <c r="U69" s="278"/>
      <c r="V69" s="278"/>
      <c r="W69" s="278"/>
      <c r="X69" s="278"/>
      <c r="Y69" s="278"/>
      <c r="Z69" s="278"/>
    </row>
    <row r="70" spans="1:26" x14ac:dyDescent="0.25">
      <c r="A70" s="278"/>
      <c r="S70" s="278"/>
      <c r="T70" s="278"/>
      <c r="U70" s="278"/>
      <c r="V70" s="278"/>
      <c r="W70" s="278"/>
      <c r="X70" s="278"/>
      <c r="Y70" s="278"/>
      <c r="Z70" s="278"/>
    </row>
    <row r="71" spans="1:26" x14ac:dyDescent="0.25">
      <c r="A71" s="278"/>
      <c r="S71" s="278"/>
      <c r="T71" s="278"/>
      <c r="U71" s="278"/>
      <c r="V71" s="278"/>
      <c r="W71" s="278"/>
      <c r="X71" s="278"/>
      <c r="Y71" s="278"/>
      <c r="Z71" s="278"/>
    </row>
    <row r="72" spans="1:26" x14ac:dyDescent="0.25">
      <c r="A72" s="278"/>
      <c r="S72" s="278"/>
      <c r="T72" s="278"/>
      <c r="U72" s="278"/>
      <c r="V72" s="278"/>
      <c r="W72" s="278"/>
      <c r="X72" s="278"/>
      <c r="Y72" s="278"/>
      <c r="Z72" s="278"/>
    </row>
    <row r="73" spans="1:26" ht="14.45" customHeight="1" x14ac:dyDescent="0.25">
      <c r="A73" s="278"/>
      <c r="S73" s="278"/>
      <c r="T73" s="278"/>
      <c r="U73" s="278"/>
      <c r="V73" s="278"/>
      <c r="W73" s="278"/>
      <c r="X73" s="278"/>
      <c r="Y73" s="278"/>
      <c r="Z73" s="278"/>
    </row>
    <row r="74" spans="1:26" x14ac:dyDescent="0.25">
      <c r="A74" s="278"/>
      <c r="S74" s="278"/>
      <c r="T74" s="278"/>
      <c r="U74" s="278"/>
      <c r="V74" s="278"/>
      <c r="W74" s="278"/>
      <c r="X74" s="278"/>
      <c r="Y74" s="278"/>
      <c r="Z74" s="278"/>
    </row>
    <row r="75" spans="1:26" x14ac:dyDescent="0.25">
      <c r="A75" s="278"/>
      <c r="S75" s="278"/>
      <c r="T75" s="278"/>
      <c r="U75" s="278"/>
      <c r="V75" s="278"/>
      <c r="W75" s="278"/>
      <c r="X75" s="278"/>
      <c r="Y75" s="278"/>
      <c r="Z75" s="278"/>
    </row>
    <row r="76" spans="1:26" x14ac:dyDescent="0.25">
      <c r="A76" s="278"/>
      <c r="S76" s="278"/>
      <c r="T76" s="278"/>
      <c r="U76" s="278"/>
      <c r="V76" s="278"/>
      <c r="W76" s="278"/>
      <c r="X76" s="278"/>
      <c r="Y76" s="278"/>
      <c r="Z76" s="278"/>
    </row>
    <row r="77" spans="1:26" x14ac:dyDescent="0.25">
      <c r="A77" s="278"/>
      <c r="S77" s="278"/>
      <c r="T77" s="278"/>
      <c r="U77" s="278"/>
      <c r="V77" s="278"/>
      <c r="W77" s="278"/>
      <c r="X77" s="278"/>
      <c r="Y77" s="278"/>
      <c r="Z77" s="278"/>
    </row>
    <row r="78" spans="1:26" x14ac:dyDescent="0.25">
      <c r="A78" s="278"/>
      <c r="S78" s="278"/>
      <c r="T78" s="278"/>
      <c r="U78" s="278"/>
      <c r="V78" s="278"/>
      <c r="W78" s="278"/>
      <c r="X78" s="278"/>
      <c r="Y78" s="278"/>
      <c r="Z78" s="278"/>
    </row>
    <row r="79" spans="1:26" x14ac:dyDescent="0.25">
      <c r="A79" s="278"/>
      <c r="S79" s="278"/>
      <c r="T79" s="278"/>
      <c r="U79" s="278"/>
      <c r="V79" s="278"/>
      <c r="W79" s="278"/>
      <c r="X79" s="278"/>
      <c r="Y79" s="278"/>
      <c r="Z79" s="278"/>
    </row>
    <row r="80" spans="1:26" x14ac:dyDescent="0.25">
      <c r="A80" s="278"/>
      <c r="S80" s="278"/>
      <c r="T80" s="278"/>
      <c r="U80" s="278"/>
      <c r="V80" s="278"/>
      <c r="W80" s="278"/>
      <c r="X80" s="278"/>
      <c r="Y80" s="278"/>
      <c r="Z80" s="278"/>
    </row>
    <row r="81" spans="1:26" x14ac:dyDescent="0.25">
      <c r="A81" s="278"/>
      <c r="S81" s="278"/>
      <c r="T81" s="278"/>
      <c r="U81" s="278"/>
      <c r="V81" s="278"/>
      <c r="W81" s="278"/>
      <c r="X81" s="278"/>
      <c r="Y81" s="278"/>
      <c r="Z81" s="278"/>
    </row>
    <row r="82" spans="1:26" x14ac:dyDescent="0.25">
      <c r="A82" s="278"/>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row>
    <row r="83" spans="1:26" x14ac:dyDescent="0.25">
      <c r="A83" s="278"/>
      <c r="B83" s="279"/>
      <c r="C83" s="285" t="s">
        <v>217</v>
      </c>
      <c r="D83" s="285"/>
      <c r="E83" s="280"/>
      <c r="F83" s="280"/>
      <c r="G83" s="280"/>
      <c r="H83" s="280"/>
      <c r="I83" s="280"/>
      <c r="J83" s="280"/>
      <c r="K83" s="280"/>
      <c r="L83" s="280"/>
      <c r="M83" s="280"/>
      <c r="N83" s="280"/>
      <c r="O83" s="280"/>
      <c r="P83" s="280"/>
      <c r="Q83" s="281"/>
      <c r="R83" s="278"/>
      <c r="S83" s="278"/>
      <c r="T83" s="278"/>
      <c r="U83" s="278"/>
      <c r="V83" s="278"/>
      <c r="W83" s="278"/>
      <c r="X83" s="278"/>
      <c r="Y83" s="278"/>
      <c r="Z83" s="278"/>
    </row>
    <row r="84" spans="1:26" x14ac:dyDescent="0.25">
      <c r="A84" s="278"/>
      <c r="B84" s="286"/>
      <c r="C84" s="288"/>
      <c r="D84" s="287"/>
      <c r="E84" s="288"/>
      <c r="F84" s="288"/>
      <c r="G84" s="288"/>
      <c r="H84" s="288"/>
      <c r="I84" s="288"/>
      <c r="J84" s="288"/>
      <c r="K84" s="288"/>
      <c r="L84" s="288"/>
      <c r="M84" s="288"/>
      <c r="N84" s="288"/>
      <c r="O84" s="288"/>
      <c r="P84" s="288"/>
      <c r="Q84" s="289"/>
      <c r="R84" s="278"/>
      <c r="S84" s="278"/>
      <c r="T84" s="278"/>
      <c r="U84" s="278"/>
      <c r="V84" s="278"/>
      <c r="W84" s="278"/>
      <c r="X84" s="278"/>
      <c r="Y84" s="278"/>
      <c r="Z84" s="278"/>
    </row>
    <row r="85" spans="1:26" x14ac:dyDescent="0.25">
      <c r="A85" s="278"/>
      <c r="B85" s="286"/>
      <c r="C85" s="288"/>
      <c r="D85" s="287"/>
      <c r="E85" s="288"/>
      <c r="F85" s="288"/>
      <c r="G85" s="288"/>
      <c r="H85" s="288"/>
      <c r="I85" s="288"/>
      <c r="J85" s="288"/>
      <c r="K85" s="288"/>
      <c r="L85" s="288"/>
      <c r="M85" s="288"/>
      <c r="N85" s="288"/>
      <c r="O85" s="288"/>
      <c r="P85" s="288"/>
      <c r="Q85" s="289"/>
      <c r="R85" s="278"/>
      <c r="S85" s="278"/>
      <c r="T85" s="278"/>
      <c r="U85" s="278"/>
      <c r="V85" s="278"/>
      <c r="W85" s="278"/>
      <c r="X85" s="278"/>
      <c r="Y85" s="278"/>
      <c r="Z85" s="278"/>
    </row>
    <row r="86" spans="1:26" x14ac:dyDescent="0.25">
      <c r="A86" s="278"/>
      <c r="B86" s="286"/>
      <c r="C86" s="288"/>
      <c r="D86" s="287"/>
      <c r="E86" s="288"/>
      <c r="F86" s="288"/>
      <c r="G86" s="288"/>
      <c r="H86" s="288"/>
      <c r="I86" s="288"/>
      <c r="J86" s="288"/>
      <c r="K86" s="288"/>
      <c r="L86" s="288"/>
      <c r="M86" s="288"/>
      <c r="N86" s="288"/>
      <c r="O86" s="288"/>
      <c r="P86" s="288"/>
      <c r="Q86" s="289"/>
      <c r="R86" s="278"/>
      <c r="S86" s="278"/>
      <c r="T86" s="278"/>
      <c r="U86" s="278"/>
      <c r="V86" s="278"/>
      <c r="W86" s="278"/>
      <c r="X86" s="278"/>
      <c r="Y86" s="278"/>
      <c r="Z86" s="278"/>
    </row>
    <row r="87" spans="1:26" x14ac:dyDescent="0.25">
      <c r="A87" s="278"/>
      <c r="B87" s="286"/>
      <c r="C87" s="288"/>
      <c r="D87" s="287"/>
      <c r="E87" s="288"/>
      <c r="F87" s="288"/>
      <c r="G87" s="288"/>
      <c r="H87" s="288"/>
      <c r="I87" s="288"/>
      <c r="J87" s="288"/>
      <c r="K87" s="288"/>
      <c r="L87" s="288"/>
      <c r="M87" s="288"/>
      <c r="N87" s="288"/>
      <c r="O87" s="288"/>
      <c r="P87" s="288"/>
      <c r="Q87" s="289"/>
      <c r="R87" s="278"/>
      <c r="S87" s="278"/>
      <c r="T87" s="278"/>
      <c r="U87" s="278"/>
      <c r="V87" s="278"/>
      <c r="W87" s="278"/>
      <c r="X87" s="278"/>
      <c r="Y87" s="278"/>
      <c r="Z87" s="278"/>
    </row>
    <row r="88" spans="1:26" x14ac:dyDescent="0.25">
      <c r="A88" s="278"/>
      <c r="B88" s="286"/>
      <c r="C88" s="288"/>
      <c r="D88" s="288"/>
      <c r="E88" s="288"/>
      <c r="F88" s="288"/>
      <c r="G88" s="288"/>
      <c r="H88" s="288"/>
      <c r="I88" s="288"/>
      <c r="J88" s="288"/>
      <c r="K88" s="288"/>
      <c r="L88" s="288"/>
      <c r="M88" s="288"/>
      <c r="N88" s="288"/>
      <c r="O88" s="288"/>
      <c r="P88" s="288"/>
      <c r="Q88" s="289"/>
      <c r="R88" s="278"/>
      <c r="S88" s="278"/>
      <c r="T88" s="278"/>
      <c r="U88" s="278"/>
      <c r="V88" s="278"/>
      <c r="W88" s="278"/>
      <c r="X88" s="278"/>
      <c r="Y88" s="278"/>
      <c r="Z88" s="278"/>
    </row>
    <row r="89" spans="1:26" x14ac:dyDescent="0.25">
      <c r="A89" s="278"/>
      <c r="B89" s="286"/>
      <c r="C89" s="288" t="s">
        <v>218</v>
      </c>
      <c r="D89" s="288"/>
      <c r="E89" s="19"/>
      <c r="F89" s="305">
        <v>10</v>
      </c>
      <c r="G89" s="288"/>
      <c r="H89" s="288"/>
      <c r="I89" s="288"/>
      <c r="J89" s="288"/>
      <c r="K89" s="288"/>
      <c r="L89" s="288"/>
      <c r="M89" s="288"/>
      <c r="N89" s="288"/>
      <c r="O89" s="288"/>
      <c r="P89" s="288"/>
      <c r="Q89" s="289"/>
      <c r="R89" s="278"/>
      <c r="S89" s="278"/>
      <c r="T89" s="278"/>
      <c r="U89" s="278"/>
      <c r="V89" s="278"/>
      <c r="W89" s="278"/>
      <c r="X89" s="278"/>
      <c r="Y89" s="278"/>
      <c r="Z89" s="278"/>
    </row>
    <row r="90" spans="1:26" x14ac:dyDescent="0.25">
      <c r="A90" s="278"/>
      <c r="B90" s="286"/>
      <c r="C90" s="288"/>
      <c r="D90" s="288"/>
      <c r="E90" s="288"/>
      <c r="F90" s="288"/>
      <c r="G90" s="288"/>
      <c r="H90" s="288"/>
      <c r="I90" s="288"/>
      <c r="J90" s="288"/>
      <c r="K90" s="288"/>
      <c r="L90" s="288"/>
      <c r="M90" s="288"/>
      <c r="N90" s="288"/>
      <c r="O90" s="288"/>
      <c r="P90" s="288"/>
      <c r="Q90" s="289"/>
      <c r="R90" s="278"/>
      <c r="S90" s="278"/>
      <c r="T90" s="278"/>
      <c r="U90" s="278"/>
      <c r="V90" s="278"/>
      <c r="W90" s="278"/>
      <c r="X90" s="278"/>
      <c r="Y90" s="278"/>
      <c r="Z90" s="278"/>
    </row>
    <row r="91" spans="1:26" x14ac:dyDescent="0.25">
      <c r="A91" s="278"/>
      <c r="B91" s="286"/>
      <c r="C91" s="288" t="s">
        <v>219</v>
      </c>
      <c r="D91" s="288"/>
      <c r="E91" s="288"/>
      <c r="F91" s="288"/>
      <c r="G91" s="288"/>
      <c r="H91" s="288"/>
      <c r="I91" s="288"/>
      <c r="J91" s="288"/>
      <c r="K91" s="288"/>
      <c r="L91" s="288"/>
      <c r="M91" s="288"/>
      <c r="N91" s="288"/>
      <c r="O91" s="288"/>
      <c r="P91" s="288"/>
      <c r="Q91" s="289"/>
      <c r="R91" s="278"/>
      <c r="S91" s="278"/>
      <c r="T91" s="278"/>
      <c r="U91" s="278"/>
      <c r="V91" s="278"/>
      <c r="W91" s="278"/>
      <c r="X91" s="278"/>
      <c r="Y91" s="278"/>
      <c r="Z91" s="278"/>
    </row>
    <row r="92" spans="1:26" x14ac:dyDescent="0.25">
      <c r="A92" s="278"/>
      <c r="B92" s="286"/>
      <c r="C92" s="288"/>
      <c r="D92" s="288"/>
      <c r="E92" s="288"/>
      <c r="F92" s="288"/>
      <c r="G92" s="288"/>
      <c r="H92" s="288"/>
      <c r="I92" s="288"/>
      <c r="J92" s="288"/>
      <c r="K92" s="288"/>
      <c r="L92" s="288"/>
      <c r="M92" s="288"/>
      <c r="N92" s="288"/>
      <c r="O92" s="288"/>
      <c r="P92" s="288"/>
      <c r="Q92" s="289"/>
      <c r="R92" s="278"/>
      <c r="S92" s="278"/>
      <c r="T92" s="278"/>
      <c r="U92" s="278"/>
      <c r="V92" s="278"/>
      <c r="W92" s="278"/>
      <c r="X92" s="278"/>
      <c r="Y92" s="278"/>
      <c r="Z92" s="278"/>
    </row>
    <row r="93" spans="1:26" x14ac:dyDescent="0.25">
      <c r="A93" s="278"/>
      <c r="B93" s="286"/>
      <c r="C93" s="288"/>
      <c r="D93" s="288"/>
      <c r="E93" s="288"/>
      <c r="F93" s="288"/>
      <c r="G93" s="288"/>
      <c r="H93" s="288"/>
      <c r="I93" s="288"/>
      <c r="J93" s="288"/>
      <c r="K93" s="288"/>
      <c r="L93" s="288"/>
      <c r="M93" s="288"/>
      <c r="N93" s="288"/>
      <c r="O93" s="288"/>
      <c r="P93" s="288"/>
      <c r="Q93" s="289"/>
      <c r="R93" s="278"/>
      <c r="S93" s="278"/>
      <c r="T93" s="278"/>
      <c r="U93" s="278"/>
      <c r="V93" s="278"/>
      <c r="W93" s="278"/>
      <c r="X93" s="278"/>
      <c r="Y93" s="278"/>
      <c r="Z93" s="278"/>
    </row>
    <row r="94" spans="1:26" x14ac:dyDescent="0.25">
      <c r="A94" s="278"/>
      <c r="B94" s="286"/>
      <c r="C94" s="288"/>
      <c r="D94" s="288"/>
      <c r="E94" s="288"/>
      <c r="F94" s="288"/>
      <c r="G94" s="288"/>
      <c r="H94" s="288"/>
      <c r="I94" s="288"/>
      <c r="J94" s="288"/>
      <c r="K94" s="288"/>
      <c r="L94" s="288"/>
      <c r="M94" s="288"/>
      <c r="N94" s="288"/>
      <c r="O94" s="288"/>
      <c r="P94" s="288"/>
      <c r="Q94" s="289"/>
      <c r="R94" s="278"/>
      <c r="S94" s="278"/>
      <c r="T94" s="278"/>
      <c r="U94" s="278"/>
      <c r="V94" s="278"/>
      <c r="W94" s="278"/>
      <c r="X94" s="278"/>
      <c r="Y94" s="278"/>
      <c r="Z94" s="278"/>
    </row>
    <row r="95" spans="1:26" x14ac:dyDescent="0.25">
      <c r="A95" s="278"/>
      <c r="B95" s="282"/>
      <c r="C95" s="283"/>
      <c r="D95" s="283"/>
      <c r="E95" s="283"/>
      <c r="F95" s="283"/>
      <c r="G95" s="283"/>
      <c r="H95" s="283"/>
      <c r="I95" s="283"/>
      <c r="J95" s="283"/>
      <c r="K95" s="283"/>
      <c r="L95" s="283"/>
      <c r="M95" s="283"/>
      <c r="N95" s="283"/>
      <c r="O95" s="283"/>
      <c r="P95" s="283"/>
      <c r="Q95" s="284"/>
      <c r="R95" s="278"/>
      <c r="S95" s="278"/>
      <c r="T95" s="278"/>
      <c r="U95" s="278"/>
      <c r="V95" s="278"/>
      <c r="W95" s="278"/>
      <c r="X95" s="278"/>
      <c r="Y95" s="278"/>
      <c r="Z95" s="278"/>
    </row>
    <row r="96" spans="1:26" x14ac:dyDescent="0.25">
      <c r="A96" s="278"/>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row>
    <row r="97" spans="1:26" x14ac:dyDescent="0.25">
      <c r="A97" s="278"/>
      <c r="B97" s="279"/>
      <c r="C97" s="285" t="s">
        <v>220</v>
      </c>
      <c r="D97" s="280"/>
      <c r="E97" s="280"/>
      <c r="F97" s="280"/>
      <c r="G97" s="280"/>
      <c r="H97" s="280"/>
      <c r="I97" s="280"/>
      <c r="J97" s="280"/>
      <c r="K97" s="280"/>
      <c r="L97" s="280"/>
      <c r="M97" s="280"/>
      <c r="N97" s="280"/>
      <c r="O97" s="280"/>
      <c r="P97" s="280"/>
      <c r="Q97" s="281"/>
      <c r="R97" s="278"/>
      <c r="S97" s="278"/>
      <c r="T97" s="278"/>
      <c r="U97" s="278"/>
      <c r="V97" s="278"/>
      <c r="W97" s="278"/>
      <c r="X97" s="278"/>
      <c r="Y97" s="278"/>
      <c r="Z97" s="278"/>
    </row>
    <row r="98" spans="1:26" x14ac:dyDescent="0.25">
      <c r="A98" s="278"/>
      <c r="B98" s="286"/>
      <c r="C98" s="288"/>
      <c r="D98" s="288"/>
      <c r="E98" s="288"/>
      <c r="F98" s="288"/>
      <c r="G98" s="288"/>
      <c r="H98" s="288"/>
      <c r="I98" s="288"/>
      <c r="J98" s="288"/>
      <c r="K98" s="288"/>
      <c r="L98" s="288"/>
      <c r="M98" s="288"/>
      <c r="N98" s="288"/>
      <c r="O98" s="288"/>
      <c r="P98" s="288"/>
      <c r="Q98" s="289"/>
      <c r="R98" s="278"/>
      <c r="S98" s="278"/>
      <c r="T98" s="278"/>
      <c r="U98" s="278"/>
      <c r="V98" s="278"/>
      <c r="W98" s="278"/>
      <c r="X98" s="278"/>
      <c r="Y98" s="278"/>
      <c r="Z98" s="278"/>
    </row>
    <row r="99" spans="1:26" x14ac:dyDescent="0.25">
      <c r="A99" s="278"/>
      <c r="B99" s="286"/>
      <c r="C99" s="288"/>
      <c r="D99" s="288"/>
      <c r="E99" s="288"/>
      <c r="F99" s="288"/>
      <c r="G99" s="288"/>
      <c r="H99" s="288" t="s">
        <v>221</v>
      </c>
      <c r="I99" s="288"/>
      <c r="J99" s="288"/>
      <c r="K99" s="288"/>
      <c r="L99" s="288"/>
      <c r="M99" s="288" t="s">
        <v>222</v>
      </c>
      <c r="N99" s="288"/>
      <c r="O99" s="288"/>
      <c r="P99" s="288"/>
      <c r="Q99" s="289"/>
      <c r="R99" s="278"/>
      <c r="S99" s="278"/>
      <c r="T99" s="278"/>
      <c r="U99" s="278"/>
      <c r="V99" s="278"/>
      <c r="W99" s="278"/>
      <c r="X99" s="278"/>
      <c r="Y99" s="278"/>
      <c r="Z99" s="278"/>
    </row>
    <row r="100" spans="1:26" x14ac:dyDescent="0.25">
      <c r="A100" s="278"/>
      <c r="B100" s="286"/>
      <c r="C100" s="288"/>
      <c r="D100" s="288"/>
      <c r="E100" s="288"/>
      <c r="F100" s="288"/>
      <c r="G100" s="288"/>
      <c r="H100" s="291" t="s">
        <v>223</v>
      </c>
      <c r="I100" s="291"/>
      <c r="J100" s="306">
        <v>7</v>
      </c>
      <c r="K100" s="291" t="s">
        <v>224</v>
      </c>
      <c r="L100" s="288"/>
      <c r="M100" s="291" t="s">
        <v>225</v>
      </c>
      <c r="N100" s="291"/>
      <c r="O100" s="307">
        <f>0.5*J109</f>
        <v>65000</v>
      </c>
      <c r="P100" s="291"/>
      <c r="Q100" s="289"/>
      <c r="R100" s="278"/>
      <c r="S100" s="278"/>
      <c r="T100" s="278"/>
      <c r="U100" s="278"/>
      <c r="V100" s="278"/>
      <c r="W100" s="278"/>
      <c r="X100" s="278"/>
      <c r="Y100" s="278"/>
      <c r="Z100" s="278"/>
    </row>
    <row r="101" spans="1:26" x14ac:dyDescent="0.25">
      <c r="A101" s="278"/>
      <c r="B101" s="286"/>
      <c r="C101" s="288"/>
      <c r="D101" s="288"/>
      <c r="E101" s="288"/>
      <c r="F101" s="288"/>
      <c r="G101" s="288"/>
      <c r="H101" s="288" t="s">
        <v>226</v>
      </c>
      <c r="I101" s="288"/>
      <c r="J101" s="308">
        <v>5</v>
      </c>
      <c r="K101" s="288" t="s">
        <v>227</v>
      </c>
      <c r="L101" s="288"/>
      <c r="M101" s="288" t="s">
        <v>228</v>
      </c>
      <c r="N101" s="288"/>
      <c r="O101" s="309">
        <v>0.1</v>
      </c>
      <c r="P101" s="288"/>
      <c r="Q101" s="289"/>
      <c r="R101" s="278"/>
      <c r="S101" s="278"/>
      <c r="T101" s="278"/>
      <c r="U101" s="278"/>
      <c r="V101" s="278"/>
      <c r="W101" s="278"/>
      <c r="X101" s="278"/>
      <c r="Y101" s="278"/>
      <c r="Z101" s="278"/>
    </row>
    <row r="102" spans="1:26" x14ac:dyDescent="0.25">
      <c r="A102" s="278"/>
      <c r="B102" s="286"/>
      <c r="C102" s="288"/>
      <c r="D102" s="288"/>
      <c r="E102" s="288"/>
      <c r="F102" s="288"/>
      <c r="G102" s="288"/>
      <c r="H102" s="288" t="s">
        <v>229</v>
      </c>
      <c r="I102" s="288"/>
      <c r="J102" s="309">
        <v>0.6</v>
      </c>
      <c r="K102" s="288"/>
      <c r="L102" s="288"/>
      <c r="M102" s="296" t="s">
        <v>230</v>
      </c>
      <c r="N102" s="296"/>
      <c r="O102" s="310">
        <v>2.5000000000000001E-2</v>
      </c>
      <c r="P102" s="296"/>
      <c r="Q102" s="289"/>
      <c r="R102" s="278"/>
      <c r="S102" s="278"/>
      <c r="T102" s="278"/>
      <c r="U102" s="278"/>
      <c r="V102" s="278"/>
      <c r="W102" s="278"/>
      <c r="X102" s="278"/>
      <c r="Y102" s="278"/>
      <c r="Z102" s="278"/>
    </row>
    <row r="103" spans="1:26" x14ac:dyDescent="0.25">
      <c r="A103" s="278"/>
      <c r="B103" s="286"/>
      <c r="C103" s="288"/>
      <c r="D103" s="288"/>
      <c r="E103" s="288"/>
      <c r="F103" s="288"/>
      <c r="G103" s="288"/>
      <c r="H103" s="288" t="s">
        <v>231</v>
      </c>
      <c r="I103" s="288"/>
      <c r="J103" s="311">
        <f>10000/(J100*J101*1000*J102)</f>
        <v>0.47619047619047616</v>
      </c>
      <c r="K103" s="288" t="s">
        <v>232</v>
      </c>
      <c r="L103" s="288"/>
      <c r="M103" s="312" t="s">
        <v>233</v>
      </c>
      <c r="N103" s="312"/>
      <c r="O103" s="313">
        <f>(O100*(O101-O102))/200</f>
        <v>24.375000000000004</v>
      </c>
      <c r="P103" s="312" t="s">
        <v>234</v>
      </c>
      <c r="Q103" s="289"/>
      <c r="R103" s="278"/>
      <c r="S103" s="278"/>
      <c r="T103" s="278"/>
      <c r="U103" s="278"/>
      <c r="V103" s="278"/>
      <c r="W103" s="278"/>
      <c r="X103" s="278"/>
      <c r="Y103" s="278"/>
      <c r="Z103" s="278"/>
    </row>
    <row r="104" spans="1:26" x14ac:dyDescent="0.25">
      <c r="A104" s="278"/>
      <c r="B104" s="286"/>
      <c r="C104" s="288"/>
      <c r="D104" s="288"/>
      <c r="E104" s="288"/>
      <c r="F104" s="288"/>
      <c r="G104" s="288"/>
      <c r="H104" s="288" t="s">
        <v>235</v>
      </c>
      <c r="I104" s="288"/>
      <c r="J104" s="308">
        <v>25</v>
      </c>
      <c r="K104" s="288" t="s">
        <v>236</v>
      </c>
      <c r="L104" s="288"/>
      <c r="M104" s="288"/>
      <c r="N104" s="288"/>
      <c r="O104" s="288"/>
      <c r="P104" s="288"/>
      <c r="Q104" s="289"/>
      <c r="R104" s="278"/>
      <c r="S104" s="278"/>
      <c r="T104" s="278"/>
      <c r="U104" s="278"/>
      <c r="V104" s="278"/>
      <c r="W104" s="278"/>
      <c r="X104" s="278"/>
      <c r="Y104" s="278"/>
      <c r="Z104" s="278"/>
    </row>
    <row r="105" spans="1:26" x14ac:dyDescent="0.25">
      <c r="A105" s="278"/>
      <c r="B105" s="286"/>
      <c r="C105" s="288"/>
      <c r="D105" s="288"/>
      <c r="E105" s="288"/>
      <c r="F105" s="288"/>
      <c r="G105" s="288"/>
      <c r="H105" s="288" t="s">
        <v>237</v>
      </c>
      <c r="I105" s="288"/>
      <c r="J105" s="308">
        <v>110</v>
      </c>
      <c r="K105" s="288" t="s">
        <v>238</v>
      </c>
      <c r="L105" s="288"/>
      <c r="M105" s="291" t="s">
        <v>239</v>
      </c>
      <c r="N105" s="291"/>
      <c r="O105" s="307">
        <v>10000</v>
      </c>
      <c r="P105" s="291"/>
      <c r="Q105" s="289"/>
      <c r="R105" s="278"/>
      <c r="S105" s="278"/>
      <c r="T105" s="278"/>
      <c r="U105" s="278"/>
      <c r="V105" s="278"/>
      <c r="W105" s="278"/>
      <c r="X105" s="278"/>
      <c r="Y105" s="278"/>
      <c r="Z105" s="278"/>
    </row>
    <row r="106" spans="1:26" x14ac:dyDescent="0.25">
      <c r="A106" s="278"/>
      <c r="B106" s="286"/>
      <c r="C106" s="288"/>
      <c r="D106" s="288"/>
      <c r="E106" s="288"/>
      <c r="F106" s="288"/>
      <c r="G106" s="288"/>
      <c r="H106" s="288" t="s">
        <v>240</v>
      </c>
      <c r="I106" s="288"/>
      <c r="J106" s="314">
        <f>1/3*J105</f>
        <v>36.666666666666664</v>
      </c>
      <c r="K106" s="288" t="s">
        <v>241</v>
      </c>
      <c r="L106" s="288"/>
      <c r="M106" s="288" t="s">
        <v>242</v>
      </c>
      <c r="N106" s="288"/>
      <c r="O106" s="309">
        <v>0.1</v>
      </c>
      <c r="P106" s="288"/>
      <c r="Q106" s="289"/>
      <c r="R106" s="278"/>
      <c r="S106" s="278"/>
      <c r="T106" s="278"/>
      <c r="U106" s="278"/>
      <c r="V106" s="278"/>
      <c r="W106" s="278"/>
      <c r="X106" s="278"/>
      <c r="Y106" s="278"/>
      <c r="Z106" s="278"/>
    </row>
    <row r="107" spans="1:26" x14ac:dyDescent="0.25">
      <c r="A107" s="278"/>
      <c r="B107" s="286"/>
      <c r="C107" s="288"/>
      <c r="D107" s="288"/>
      <c r="E107" s="288"/>
      <c r="F107" s="288"/>
      <c r="G107" s="288"/>
      <c r="H107" s="288" t="s">
        <v>243</v>
      </c>
      <c r="I107" s="288"/>
      <c r="J107" s="315">
        <v>1.1000000000000001</v>
      </c>
      <c r="K107" s="288" t="s">
        <v>244</v>
      </c>
      <c r="L107" s="288"/>
      <c r="M107" s="296" t="s">
        <v>230</v>
      </c>
      <c r="N107" s="296"/>
      <c r="O107" s="310">
        <v>2.5000000000000001E-2</v>
      </c>
      <c r="P107" s="296"/>
      <c r="Q107" s="289"/>
      <c r="R107" s="278"/>
      <c r="S107" s="278"/>
      <c r="T107" s="278"/>
      <c r="U107" s="278"/>
      <c r="V107" s="278"/>
      <c r="W107" s="278"/>
      <c r="X107" s="278"/>
      <c r="Y107" s="278"/>
      <c r="Z107" s="278"/>
    </row>
    <row r="108" spans="1:26" x14ac:dyDescent="0.25">
      <c r="A108" s="278"/>
      <c r="B108" s="286"/>
      <c r="C108" s="288"/>
      <c r="D108" s="288"/>
      <c r="E108" s="288"/>
      <c r="F108" s="288"/>
      <c r="G108" s="288"/>
      <c r="H108" s="288" t="s">
        <v>245</v>
      </c>
      <c r="I108" s="288"/>
      <c r="J108" s="316">
        <f>J103*J106*J107</f>
        <v>19.206349206349206</v>
      </c>
      <c r="K108" s="288" t="s">
        <v>234</v>
      </c>
      <c r="L108" s="288"/>
      <c r="M108" s="312" t="s">
        <v>246</v>
      </c>
      <c r="N108" s="312"/>
      <c r="O108" s="313">
        <f>(O105*(O106-O107))/200</f>
        <v>3.7500000000000004</v>
      </c>
      <c r="P108" s="312" t="s">
        <v>234</v>
      </c>
      <c r="Q108" s="289"/>
      <c r="R108" s="278"/>
      <c r="S108" s="278"/>
      <c r="T108" s="278"/>
      <c r="U108" s="278"/>
      <c r="V108" s="278"/>
      <c r="W108" s="278"/>
      <c r="X108" s="278"/>
      <c r="Y108" s="278"/>
      <c r="Z108" s="278"/>
    </row>
    <row r="109" spans="1:26" x14ac:dyDescent="0.25">
      <c r="A109" s="278"/>
      <c r="B109" s="286"/>
      <c r="C109" s="288"/>
      <c r="D109" s="288"/>
      <c r="E109" s="288"/>
      <c r="F109" s="288"/>
      <c r="G109" s="288"/>
      <c r="H109" s="288" t="s">
        <v>247</v>
      </c>
      <c r="I109" s="288"/>
      <c r="J109" s="317">
        <v>130000</v>
      </c>
      <c r="K109" s="288"/>
      <c r="L109" s="288"/>
      <c r="M109" s="288"/>
      <c r="N109" s="288"/>
      <c r="O109" s="288"/>
      <c r="P109" s="288"/>
      <c r="Q109" s="289"/>
      <c r="R109" s="278"/>
      <c r="S109" s="278"/>
      <c r="T109" s="278"/>
      <c r="U109" s="278"/>
      <c r="V109" s="278"/>
      <c r="W109" s="278"/>
      <c r="X109" s="278"/>
      <c r="Y109" s="278"/>
      <c r="Z109" s="278"/>
    </row>
    <row r="110" spans="1:26" x14ac:dyDescent="0.25">
      <c r="A110" s="278"/>
      <c r="B110" s="286"/>
      <c r="C110" s="288"/>
      <c r="D110" s="288"/>
      <c r="E110" s="288"/>
      <c r="F110" s="288"/>
      <c r="G110" s="288"/>
      <c r="H110" s="288" t="s">
        <v>248</v>
      </c>
      <c r="I110" s="288"/>
      <c r="J110" s="308">
        <v>300</v>
      </c>
      <c r="K110" s="288" t="s">
        <v>249</v>
      </c>
      <c r="L110" s="288"/>
      <c r="M110" s="312" t="s">
        <v>250</v>
      </c>
      <c r="N110" s="312"/>
      <c r="O110" s="318">
        <f>O103+O108</f>
        <v>28.125000000000004</v>
      </c>
      <c r="P110" s="312" t="s">
        <v>234</v>
      </c>
      <c r="Q110" s="289"/>
      <c r="R110" s="278"/>
      <c r="S110" s="278"/>
      <c r="T110" s="278"/>
      <c r="U110" s="278"/>
      <c r="V110" s="278"/>
      <c r="W110" s="278"/>
      <c r="X110" s="278"/>
      <c r="Y110" s="278"/>
      <c r="Z110" s="278"/>
    </row>
    <row r="111" spans="1:26" x14ac:dyDescent="0.25">
      <c r="A111" s="278"/>
      <c r="B111" s="286"/>
      <c r="C111" s="288"/>
      <c r="D111" s="288"/>
      <c r="E111" s="288"/>
      <c r="F111" s="288"/>
      <c r="G111" s="288"/>
      <c r="H111" s="288" t="s">
        <v>251</v>
      </c>
      <c r="I111" s="288"/>
      <c r="J111" s="319">
        <f>0.035*J109/J110*J103</f>
        <v>7.2222222222222214</v>
      </c>
      <c r="K111" s="288" t="s">
        <v>234</v>
      </c>
      <c r="L111" s="288"/>
      <c r="M111" s="288"/>
      <c r="N111" s="288"/>
      <c r="O111" s="288"/>
      <c r="P111" s="288"/>
      <c r="Q111" s="289"/>
      <c r="R111" s="278"/>
      <c r="S111" s="278"/>
      <c r="T111" s="278"/>
      <c r="U111" s="278"/>
      <c r="V111" s="278"/>
      <c r="W111" s="278"/>
      <c r="X111" s="278"/>
      <c r="Y111" s="278"/>
      <c r="Z111" s="278"/>
    </row>
    <row r="112" spans="1:26" x14ac:dyDescent="0.25">
      <c r="A112" s="278"/>
      <c r="B112" s="286"/>
      <c r="C112" s="288"/>
      <c r="D112" s="288"/>
      <c r="E112" s="288"/>
      <c r="F112" s="288"/>
      <c r="G112" s="288"/>
      <c r="H112" s="288" t="s">
        <v>252</v>
      </c>
      <c r="I112" s="288"/>
      <c r="J112" s="315">
        <v>3</v>
      </c>
      <c r="K112" s="288" t="s">
        <v>234</v>
      </c>
      <c r="L112" s="288"/>
      <c r="M112" s="288"/>
      <c r="N112" s="288"/>
      <c r="O112" s="288"/>
      <c r="P112" s="288"/>
      <c r="Q112" s="289"/>
      <c r="R112" s="278"/>
      <c r="S112" s="278"/>
      <c r="T112" s="278"/>
      <c r="U112" s="278"/>
      <c r="V112" s="278"/>
      <c r="W112" s="278"/>
      <c r="X112" s="278"/>
      <c r="Y112" s="278"/>
      <c r="Z112" s="278"/>
    </row>
    <row r="113" spans="1:26" x14ac:dyDescent="0.25">
      <c r="A113" s="278"/>
      <c r="B113" s="286"/>
      <c r="C113" s="288"/>
      <c r="D113" s="288"/>
      <c r="E113" s="288"/>
      <c r="F113" s="288"/>
      <c r="G113" s="288"/>
      <c r="H113" s="296" t="s">
        <v>253</v>
      </c>
      <c r="I113" s="296"/>
      <c r="J113" s="320">
        <v>1</v>
      </c>
      <c r="K113" s="296" t="s">
        <v>234</v>
      </c>
      <c r="L113" s="288"/>
      <c r="M113" s="288"/>
      <c r="N113" s="288"/>
      <c r="O113" s="288"/>
      <c r="P113" s="288"/>
      <c r="Q113" s="289"/>
      <c r="R113" s="278"/>
      <c r="S113" s="278"/>
      <c r="T113" s="278"/>
      <c r="U113" s="278"/>
      <c r="V113" s="278"/>
      <c r="W113" s="278"/>
      <c r="X113" s="278"/>
      <c r="Y113" s="278"/>
      <c r="Z113" s="278"/>
    </row>
    <row r="114" spans="1:26" x14ac:dyDescent="0.25">
      <c r="A114" s="278"/>
      <c r="B114" s="286"/>
      <c r="C114" s="288"/>
      <c r="D114" s="288"/>
      <c r="E114" s="288"/>
      <c r="F114" s="288"/>
      <c r="G114" s="288"/>
      <c r="H114" s="312" t="s">
        <v>254</v>
      </c>
      <c r="I114" s="312"/>
      <c r="J114" s="313">
        <f>J108+SUM(J111:J113)</f>
        <v>30.428571428571427</v>
      </c>
      <c r="K114" s="312" t="s">
        <v>234</v>
      </c>
      <c r="L114" s="288"/>
      <c r="M114" s="288"/>
      <c r="N114" s="288"/>
      <c r="O114" s="288"/>
      <c r="P114" s="288"/>
      <c r="Q114" s="289"/>
      <c r="R114" s="278"/>
      <c r="S114" s="278"/>
      <c r="T114" s="278"/>
      <c r="U114" s="278"/>
      <c r="V114" s="278"/>
      <c r="W114" s="278"/>
      <c r="X114" s="278"/>
      <c r="Y114" s="278"/>
      <c r="Z114" s="278"/>
    </row>
    <row r="115" spans="1:26" x14ac:dyDescent="0.25">
      <c r="A115" s="278"/>
      <c r="B115" s="286"/>
      <c r="C115" s="288"/>
      <c r="D115" s="288"/>
      <c r="E115" s="288"/>
      <c r="F115" s="288"/>
      <c r="G115" s="288"/>
      <c r="H115" s="288"/>
      <c r="I115" s="288"/>
      <c r="J115" s="316"/>
      <c r="K115" s="288"/>
      <c r="L115" s="288"/>
      <c r="M115" s="288"/>
      <c r="N115" s="288"/>
      <c r="O115" s="288"/>
      <c r="P115" s="288"/>
      <c r="Q115" s="289"/>
      <c r="R115" s="278"/>
      <c r="S115" s="278"/>
      <c r="T115" s="278"/>
      <c r="U115" s="278"/>
      <c r="V115" s="278"/>
      <c r="W115" s="278"/>
      <c r="X115" s="278"/>
      <c r="Y115" s="278"/>
      <c r="Z115" s="278"/>
    </row>
    <row r="116" spans="1:26" x14ac:dyDescent="0.25">
      <c r="A116" s="278"/>
      <c r="B116" s="282"/>
      <c r="C116" s="283"/>
      <c r="D116" s="283"/>
      <c r="E116" s="283"/>
      <c r="F116" s="283"/>
      <c r="G116" s="283"/>
      <c r="H116" s="283"/>
      <c r="I116" s="283"/>
      <c r="J116" s="283"/>
      <c r="K116" s="283"/>
      <c r="L116" s="283"/>
      <c r="M116" s="283"/>
      <c r="N116" s="283"/>
      <c r="O116" s="283"/>
      <c r="P116" s="283"/>
      <c r="Q116" s="284"/>
      <c r="R116" s="278"/>
      <c r="S116" s="278"/>
      <c r="T116" s="278"/>
      <c r="U116" s="278"/>
      <c r="V116" s="278"/>
      <c r="W116" s="278"/>
      <c r="X116" s="278"/>
      <c r="Y116" s="278"/>
      <c r="Z116" s="278"/>
    </row>
    <row r="117" spans="1:26" x14ac:dyDescent="0.25">
      <c r="A117" s="278"/>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row>
    <row r="118" spans="1:26" x14ac:dyDescent="0.25">
      <c r="A118" s="278"/>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row>
    <row r="119" spans="1:26" x14ac:dyDescent="0.25">
      <c r="A119" s="278"/>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row>
    <row r="120" spans="1:26" x14ac:dyDescent="0.25">
      <c r="A120" s="278"/>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row>
    <row r="121" spans="1:26" x14ac:dyDescent="0.25">
      <c r="A121" s="278"/>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row>
    <row r="122" spans="1:26" x14ac:dyDescent="0.25">
      <c r="A122" s="278"/>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row>
    <row r="123" spans="1:26" x14ac:dyDescent="0.25">
      <c r="A123" s="278"/>
      <c r="B123" s="278"/>
      <c r="C123" s="278"/>
      <c r="D123" s="278"/>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row>
    <row r="124" spans="1:26" x14ac:dyDescent="0.25">
      <c r="A124" s="278"/>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row>
    <row r="125" spans="1:26" x14ac:dyDescent="0.25">
      <c r="A125" s="278"/>
      <c r="B125" s="278"/>
      <c r="C125" s="278"/>
      <c r="D125" s="278"/>
      <c r="E125" s="278"/>
      <c r="F125" s="278"/>
      <c r="G125" s="278"/>
      <c r="H125" s="278"/>
      <c r="I125" s="278"/>
      <c r="J125" s="278"/>
      <c r="K125" s="278"/>
      <c r="L125" s="278"/>
      <c r="M125" s="278"/>
      <c r="N125" s="278"/>
      <c r="O125" s="278"/>
      <c r="P125" s="278"/>
      <c r="Q125" s="278"/>
      <c r="R125" s="278"/>
      <c r="S125" s="278"/>
      <c r="T125" s="278"/>
      <c r="U125" s="278"/>
      <c r="V125" s="278"/>
      <c r="W125" s="278"/>
      <c r="X125" s="278"/>
      <c r="Y125" s="278"/>
      <c r="Z125" s="278"/>
    </row>
    <row r="126" spans="1:26" x14ac:dyDescent="0.25">
      <c r="A126" s="278"/>
      <c r="B126" s="278"/>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row>
    <row r="127" spans="1:26" x14ac:dyDescent="0.25">
      <c r="A127" s="278"/>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row>
    <row r="128" spans="1:26" x14ac:dyDescent="0.25">
      <c r="A128" s="278"/>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row>
    <row r="129" spans="1:26" x14ac:dyDescent="0.25">
      <c r="A129" s="278"/>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row>
    <row r="130" spans="1:26" x14ac:dyDescent="0.25">
      <c r="A130" s="278"/>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row>
    <row r="131" spans="1:26" x14ac:dyDescent="0.25">
      <c r="A131" s="278"/>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row>
    <row r="132" spans="1:26" x14ac:dyDescent="0.25">
      <c r="A132" s="278"/>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row>
    <row r="133" spans="1:26" x14ac:dyDescent="0.25">
      <c r="A133" s="278"/>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row>
    <row r="134" spans="1:26" x14ac:dyDescent="0.25">
      <c r="A134" s="278"/>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row>
    <row r="135" spans="1:26" x14ac:dyDescent="0.25">
      <c r="A135" s="278"/>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row>
    <row r="136" spans="1:26" x14ac:dyDescent="0.25">
      <c r="A136" s="278"/>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row>
    <row r="137" spans="1:26" x14ac:dyDescent="0.25">
      <c r="A137" s="278"/>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row>
    <row r="138" spans="1:26" x14ac:dyDescent="0.25">
      <c r="A138" s="278"/>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row>
    <row r="139" spans="1:26" x14ac:dyDescent="0.25">
      <c r="A139" s="278"/>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row>
    <row r="140" spans="1:26" x14ac:dyDescent="0.25">
      <c r="A140" s="278"/>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row>
    <row r="141" spans="1:26" x14ac:dyDescent="0.25">
      <c r="A141" s="278"/>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row>
    <row r="142" spans="1:26" x14ac:dyDescent="0.25">
      <c r="A142" s="278"/>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row>
    <row r="143" spans="1:26" x14ac:dyDescent="0.25">
      <c r="A143" s="278"/>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row>
    <row r="144" spans="1:26" x14ac:dyDescent="0.25">
      <c r="A144" s="278"/>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row>
    <row r="145" spans="1:26" x14ac:dyDescent="0.25">
      <c r="A145" s="278"/>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row>
    <row r="146" spans="1:26" x14ac:dyDescent="0.25">
      <c r="A146" s="278"/>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row>
    <row r="147" spans="1:26" x14ac:dyDescent="0.25">
      <c r="A147" s="278"/>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row>
    <row r="148" spans="1:26" x14ac:dyDescent="0.25">
      <c r="A148" s="278"/>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row>
    <row r="149" spans="1:26" x14ac:dyDescent="0.25">
      <c r="A149" s="278"/>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row>
    <row r="150" spans="1:26" x14ac:dyDescent="0.25">
      <c r="A150" s="278"/>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row>
    <row r="151" spans="1:26" x14ac:dyDescent="0.25">
      <c r="A151" s="278"/>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row>
    <row r="152" spans="1:26" x14ac:dyDescent="0.25">
      <c r="A152" s="278"/>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row>
    <row r="153" spans="1:26" x14ac:dyDescent="0.25">
      <c r="A153" s="278"/>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row>
    <row r="154" spans="1:26" x14ac:dyDescent="0.2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x14ac:dyDescent="0.2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x14ac:dyDescent="0.25">
      <c r="A156" s="19"/>
      <c r="B156" s="19"/>
      <c r="C156" s="18" t="s">
        <v>255</v>
      </c>
      <c r="D156" s="19"/>
      <c r="E156" s="18" t="s">
        <v>256</v>
      </c>
      <c r="F156" s="19"/>
      <c r="G156" s="19"/>
      <c r="H156" s="19"/>
      <c r="I156" s="19"/>
      <c r="J156" s="19"/>
      <c r="K156" s="19"/>
      <c r="L156" s="19"/>
      <c r="M156" s="19"/>
      <c r="N156" s="19"/>
      <c r="O156" s="19"/>
      <c r="P156" s="19"/>
      <c r="Q156" s="19"/>
      <c r="R156" s="19"/>
      <c r="S156" s="19"/>
      <c r="T156" s="19"/>
      <c r="U156" s="19"/>
      <c r="V156" s="19"/>
      <c r="W156" s="19"/>
      <c r="X156" s="19"/>
      <c r="Y156" s="19"/>
      <c r="Z156" s="19"/>
    </row>
    <row r="157" spans="1:26" x14ac:dyDescent="0.25">
      <c r="A157" s="19"/>
      <c r="B157" s="19"/>
      <c r="C157" s="22" t="s">
        <v>92</v>
      </c>
      <c r="D157" s="19"/>
      <c r="E157" s="22" t="s">
        <v>97</v>
      </c>
      <c r="F157" s="19"/>
      <c r="G157" s="19"/>
      <c r="H157" s="19"/>
      <c r="I157" s="19"/>
      <c r="J157" s="19"/>
      <c r="K157" s="19"/>
      <c r="L157" s="19"/>
      <c r="M157" s="19"/>
      <c r="N157" s="19"/>
      <c r="O157" s="19"/>
      <c r="P157" s="19"/>
      <c r="Q157" s="19"/>
      <c r="R157" s="19"/>
      <c r="S157" s="19"/>
      <c r="T157" s="19"/>
      <c r="U157" s="19"/>
      <c r="V157" s="19"/>
      <c r="W157" s="19"/>
      <c r="X157" s="19"/>
      <c r="Y157" s="19"/>
      <c r="Z157" s="19"/>
    </row>
    <row r="158" spans="1:26" x14ac:dyDescent="0.25">
      <c r="A158" s="19"/>
      <c r="B158" s="19"/>
      <c r="C158" s="23" t="s">
        <v>257</v>
      </c>
      <c r="D158" s="19"/>
      <c r="E158" s="23" t="s">
        <v>98</v>
      </c>
      <c r="F158" s="19"/>
      <c r="G158" s="19"/>
      <c r="H158" s="19"/>
      <c r="I158" s="19"/>
      <c r="J158" s="19"/>
      <c r="K158" s="19"/>
      <c r="L158" s="19"/>
      <c r="M158" s="19"/>
      <c r="N158" s="19"/>
      <c r="O158" s="19"/>
      <c r="P158" s="19"/>
      <c r="Q158" s="19"/>
      <c r="R158" s="19"/>
      <c r="S158" s="19"/>
      <c r="T158" s="19"/>
      <c r="U158" s="19"/>
      <c r="V158" s="19"/>
      <c r="W158" s="19"/>
      <c r="X158" s="19"/>
      <c r="Y158" s="19"/>
      <c r="Z158" s="19"/>
    </row>
    <row r="159" spans="1:26" x14ac:dyDescent="0.25">
      <c r="A159" s="19"/>
      <c r="B159" s="19"/>
      <c r="C159" s="23" t="s">
        <v>94</v>
      </c>
      <c r="D159" s="19"/>
      <c r="E159" s="23" t="s">
        <v>99</v>
      </c>
      <c r="F159" s="19"/>
      <c r="G159" s="19"/>
      <c r="H159" s="19"/>
      <c r="I159" s="19"/>
      <c r="J159" s="19"/>
      <c r="K159" s="19"/>
      <c r="L159" s="19"/>
      <c r="M159" s="19"/>
      <c r="N159" s="19"/>
      <c r="O159" s="19"/>
      <c r="P159" s="19"/>
      <c r="Q159" s="19"/>
      <c r="R159" s="19"/>
      <c r="S159" s="19"/>
      <c r="T159" s="19"/>
      <c r="U159" s="19"/>
      <c r="V159" s="19"/>
      <c r="W159" s="19"/>
      <c r="X159" s="19"/>
      <c r="Y159" s="19"/>
      <c r="Z159" s="19"/>
    </row>
    <row r="160" spans="1:26" x14ac:dyDescent="0.25">
      <c r="A160" s="19"/>
      <c r="B160" s="19"/>
      <c r="C160" s="23" t="s">
        <v>95</v>
      </c>
      <c r="D160" s="19"/>
      <c r="E160" s="23" t="s">
        <v>100</v>
      </c>
      <c r="F160" s="19"/>
      <c r="G160" s="19"/>
      <c r="H160" s="19"/>
      <c r="I160" s="19"/>
      <c r="J160" s="19"/>
      <c r="K160" s="19"/>
      <c r="L160" s="19"/>
      <c r="M160" s="19"/>
      <c r="N160" s="19"/>
      <c r="O160" s="19"/>
      <c r="P160" s="19"/>
      <c r="Q160" s="19"/>
      <c r="R160" s="19"/>
      <c r="S160" s="19"/>
      <c r="T160" s="19"/>
      <c r="U160" s="19"/>
      <c r="V160" s="19"/>
      <c r="W160" s="19"/>
      <c r="X160" s="19"/>
      <c r="Y160" s="19"/>
      <c r="Z160" s="19"/>
    </row>
    <row r="161" spans="1:26" x14ac:dyDescent="0.25">
      <c r="A161" s="19"/>
      <c r="B161" s="19"/>
      <c r="C161" s="24" t="s">
        <v>96</v>
      </c>
      <c r="D161" s="19"/>
      <c r="E161" s="24" t="s">
        <v>101</v>
      </c>
      <c r="F161" s="19"/>
      <c r="G161" s="19"/>
      <c r="H161" s="19"/>
      <c r="I161" s="19"/>
      <c r="J161" s="19"/>
      <c r="K161" s="19"/>
      <c r="L161" s="19"/>
      <c r="M161" s="19"/>
      <c r="N161" s="19"/>
      <c r="O161" s="19"/>
      <c r="P161" s="19"/>
      <c r="Q161" s="19"/>
      <c r="R161" s="19"/>
      <c r="S161" s="19"/>
      <c r="T161" s="19"/>
      <c r="U161" s="19"/>
      <c r="V161" s="19"/>
      <c r="W161" s="19"/>
      <c r="X161" s="19"/>
      <c r="Y161" s="19"/>
      <c r="Z161" s="19"/>
    </row>
    <row r="162" spans="1:26" x14ac:dyDescent="0.2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x14ac:dyDescent="0.2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x14ac:dyDescent="0.25">
      <c r="A164" s="19"/>
      <c r="B164" s="19"/>
      <c r="C164" s="18" t="s">
        <v>258</v>
      </c>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x14ac:dyDescent="0.25">
      <c r="A165" s="19"/>
      <c r="B165" s="19"/>
      <c r="C165" s="19"/>
      <c r="D165" s="321" t="s">
        <v>259</v>
      </c>
      <c r="E165" s="321" t="s">
        <v>260</v>
      </c>
      <c r="F165" s="19"/>
      <c r="G165" s="19"/>
      <c r="H165" s="19"/>
      <c r="I165" s="19"/>
      <c r="J165" s="19"/>
      <c r="K165" s="19"/>
      <c r="L165" s="19"/>
      <c r="M165" s="19"/>
      <c r="N165" s="19"/>
      <c r="O165" s="19"/>
      <c r="P165" s="19"/>
      <c r="Q165" s="19"/>
      <c r="R165" s="19"/>
      <c r="S165" s="19"/>
      <c r="T165" s="19"/>
      <c r="U165" s="19"/>
      <c r="V165" s="19"/>
      <c r="W165" s="19"/>
      <c r="X165" s="19"/>
      <c r="Y165" s="19"/>
      <c r="Z165" s="19"/>
    </row>
    <row r="166" spans="1:26" x14ac:dyDescent="0.25">
      <c r="A166" s="19"/>
      <c r="B166" s="19"/>
      <c r="C166" s="22" t="s">
        <v>2</v>
      </c>
      <c r="D166" s="322">
        <v>160000</v>
      </c>
      <c r="E166" s="323">
        <v>-2.8</v>
      </c>
      <c r="F166" s="19"/>
      <c r="G166" s="19"/>
      <c r="H166" s="19"/>
      <c r="I166" s="19"/>
      <c r="J166" s="19"/>
      <c r="K166" s="19"/>
      <c r="L166" s="19"/>
      <c r="M166" s="19"/>
      <c r="N166" s="19"/>
      <c r="O166" s="19"/>
      <c r="P166" s="19"/>
      <c r="Q166" s="19"/>
      <c r="R166" s="19"/>
      <c r="S166" s="19"/>
      <c r="T166" s="19"/>
      <c r="U166" s="19"/>
      <c r="V166" s="19"/>
      <c r="W166" s="19"/>
      <c r="X166" s="19"/>
      <c r="Y166" s="19"/>
      <c r="Z166" s="19"/>
    </row>
    <row r="167" spans="1:26" x14ac:dyDescent="0.25">
      <c r="A167" s="19"/>
      <c r="B167" s="19"/>
      <c r="C167" s="23" t="s">
        <v>261</v>
      </c>
      <c r="D167" s="324">
        <v>155000</v>
      </c>
      <c r="E167" s="325">
        <v>-2.65</v>
      </c>
      <c r="F167" s="19"/>
      <c r="G167" s="19"/>
      <c r="H167" s="19"/>
      <c r="I167" s="19"/>
      <c r="J167" s="19"/>
      <c r="K167" s="19"/>
      <c r="L167" s="19"/>
      <c r="M167" s="19"/>
      <c r="N167" s="19"/>
      <c r="O167" s="19"/>
      <c r="P167" s="19"/>
      <c r="Q167" s="19"/>
      <c r="R167" s="19"/>
      <c r="S167" s="19"/>
      <c r="T167" s="19"/>
      <c r="U167" s="19"/>
      <c r="V167" s="19"/>
      <c r="W167" s="19"/>
      <c r="X167" s="19"/>
      <c r="Y167" s="19"/>
      <c r="Z167" s="19"/>
    </row>
    <row r="168" spans="1:26" x14ac:dyDescent="0.25">
      <c r="A168" s="19"/>
      <c r="B168" s="19"/>
      <c r="C168" s="24" t="s">
        <v>24</v>
      </c>
      <c r="D168" s="326">
        <v>150000</v>
      </c>
      <c r="E168" s="327">
        <v>-2.5</v>
      </c>
      <c r="F168" s="19"/>
      <c r="G168" s="19"/>
      <c r="H168" s="19"/>
      <c r="I168" s="19"/>
      <c r="J168" s="19"/>
      <c r="K168" s="19"/>
      <c r="L168" s="19"/>
      <c r="M168" s="19"/>
      <c r="N168" s="19"/>
      <c r="O168" s="19"/>
      <c r="P168" s="19"/>
      <c r="Q168" s="19"/>
      <c r="R168" s="19"/>
      <c r="S168" s="19"/>
      <c r="T168" s="19"/>
      <c r="U168" s="19"/>
      <c r="V168" s="19"/>
      <c r="W168" s="19"/>
      <c r="X168" s="19"/>
      <c r="Y168" s="19"/>
      <c r="Z168" s="19"/>
    </row>
    <row r="169" spans="1:26" x14ac:dyDescent="0.2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x14ac:dyDescent="0.2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x14ac:dyDescent="0.25">
      <c r="A171" s="19"/>
      <c r="B171" s="19"/>
      <c r="H171" s="19"/>
      <c r="I171" s="19"/>
      <c r="J171" s="19"/>
      <c r="K171" s="19"/>
      <c r="L171" s="19"/>
      <c r="M171" s="19"/>
      <c r="N171" s="19"/>
      <c r="O171" s="19"/>
      <c r="P171" s="19"/>
      <c r="Q171" s="19"/>
      <c r="R171" s="19"/>
      <c r="S171" s="19"/>
      <c r="T171" s="19"/>
      <c r="U171" s="19"/>
      <c r="V171" s="19"/>
      <c r="W171" s="19"/>
      <c r="X171" s="19"/>
      <c r="Y171" s="19"/>
      <c r="Z171" s="19"/>
    </row>
    <row r="172" spans="1:26" x14ac:dyDescent="0.25">
      <c r="A172" s="19"/>
      <c r="B172" s="19"/>
      <c r="H172" s="19"/>
      <c r="I172" s="19"/>
      <c r="J172" s="19"/>
      <c r="K172" s="19"/>
      <c r="L172" s="19"/>
      <c r="M172" s="19"/>
      <c r="N172" s="19"/>
      <c r="O172" s="19"/>
      <c r="P172" s="19"/>
      <c r="Q172" s="19"/>
      <c r="R172" s="19"/>
      <c r="S172" s="19"/>
      <c r="T172" s="19"/>
      <c r="U172" s="19"/>
      <c r="V172" s="19"/>
      <c r="W172" s="19"/>
      <c r="X172" s="19"/>
      <c r="Y172" s="19"/>
      <c r="Z172" s="19"/>
    </row>
    <row r="173" spans="1:26" x14ac:dyDescent="0.25">
      <c r="A173" s="19"/>
      <c r="B173" s="19"/>
      <c r="H173" s="19"/>
      <c r="I173" s="19"/>
      <c r="J173" s="19"/>
      <c r="K173" s="19"/>
      <c r="L173" s="19"/>
      <c r="M173" s="19"/>
      <c r="N173" s="19"/>
      <c r="O173" s="19"/>
      <c r="P173" s="19"/>
      <c r="Q173" s="19"/>
      <c r="R173" s="19"/>
      <c r="S173" s="19"/>
      <c r="T173" s="19"/>
      <c r="U173" s="19"/>
      <c r="V173" s="19"/>
      <c r="W173" s="19"/>
      <c r="X173" s="19"/>
      <c r="Y173" s="19"/>
      <c r="Z173" s="19"/>
    </row>
    <row r="174" spans="1:26" x14ac:dyDescent="0.25">
      <c r="A174" s="19"/>
      <c r="B174" s="19"/>
      <c r="H174" s="19"/>
      <c r="I174" s="19"/>
      <c r="J174" s="19"/>
      <c r="K174" s="19"/>
      <c r="L174" s="19"/>
      <c r="M174" s="19"/>
      <c r="N174" s="19"/>
      <c r="O174" s="19"/>
      <c r="P174" s="19"/>
      <c r="Q174" s="19"/>
      <c r="R174" s="19"/>
      <c r="S174" s="19"/>
      <c r="T174" s="19"/>
      <c r="U174" s="19"/>
      <c r="V174" s="19"/>
      <c r="W174" s="19"/>
      <c r="X174" s="19"/>
      <c r="Y174" s="19"/>
      <c r="Z174" s="19"/>
    </row>
    <row r="175" spans="1:26" x14ac:dyDescent="0.2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x14ac:dyDescent="0.25">
      <c r="A177" s="19"/>
      <c r="B177" s="19"/>
      <c r="C177" s="18" t="s">
        <v>89</v>
      </c>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x14ac:dyDescent="0.25">
      <c r="A178" s="19"/>
      <c r="B178" s="19"/>
      <c r="C178" s="18"/>
      <c r="D178" s="19" t="s">
        <v>90</v>
      </c>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x14ac:dyDescent="0.25">
      <c r="A179" s="19"/>
      <c r="B179" s="19"/>
      <c r="C179" s="19" t="s">
        <v>91</v>
      </c>
      <c r="D179" s="321" t="s">
        <v>92</v>
      </c>
      <c r="E179" s="321" t="s">
        <v>93</v>
      </c>
      <c r="F179" s="321" t="s">
        <v>94</v>
      </c>
      <c r="G179" s="321" t="s">
        <v>95</v>
      </c>
      <c r="H179" s="321" t="s">
        <v>96</v>
      </c>
      <c r="I179" s="19"/>
      <c r="J179" s="19"/>
      <c r="K179" s="19"/>
      <c r="L179" s="19"/>
      <c r="M179" s="19"/>
      <c r="N179" s="19"/>
      <c r="O179" s="19"/>
      <c r="P179" s="19"/>
      <c r="Q179" s="19"/>
      <c r="R179" s="19"/>
      <c r="S179" s="19"/>
      <c r="T179" s="19"/>
      <c r="U179" s="19"/>
      <c r="V179" s="19"/>
      <c r="W179" s="19"/>
      <c r="X179" s="19"/>
      <c r="Y179" s="19"/>
      <c r="Z179" s="19"/>
    </row>
    <row r="180" spans="1:26" x14ac:dyDescent="0.25">
      <c r="A180" s="19"/>
      <c r="B180" s="19"/>
      <c r="C180" s="22" t="s">
        <v>97</v>
      </c>
      <c r="D180" s="328">
        <v>0.5</v>
      </c>
      <c r="E180" s="328">
        <v>0.3</v>
      </c>
      <c r="F180" s="328">
        <v>9.9999999999999978E-2</v>
      </c>
      <c r="G180" s="328">
        <v>0</v>
      </c>
      <c r="H180" s="328">
        <v>0</v>
      </c>
      <c r="I180" s="19"/>
      <c r="J180" s="19"/>
      <c r="K180" s="19"/>
      <c r="L180" s="19"/>
      <c r="M180" s="19"/>
      <c r="N180" s="19"/>
      <c r="O180" s="19"/>
      <c r="P180" s="19"/>
      <c r="Q180" s="19"/>
      <c r="R180" s="19"/>
      <c r="S180" s="19"/>
      <c r="T180" s="19"/>
      <c r="U180" s="19"/>
      <c r="V180" s="19"/>
      <c r="W180" s="19"/>
      <c r="X180" s="19"/>
      <c r="Y180" s="19"/>
      <c r="Z180" s="19"/>
    </row>
    <row r="181" spans="1:26" x14ac:dyDescent="0.25">
      <c r="A181" s="19"/>
      <c r="B181" s="19"/>
      <c r="C181" s="23" t="s">
        <v>98</v>
      </c>
      <c r="D181" s="329">
        <v>0.65</v>
      </c>
      <c r="E181" s="329">
        <v>0.45</v>
      </c>
      <c r="F181" s="329">
        <v>0.25</v>
      </c>
      <c r="G181" s="329">
        <v>4.9999999999999989E-2</v>
      </c>
      <c r="H181" s="329">
        <v>0</v>
      </c>
      <c r="I181" s="19"/>
      <c r="J181" s="19"/>
      <c r="K181" s="19"/>
      <c r="L181" s="19"/>
      <c r="M181" s="19"/>
      <c r="N181" s="19"/>
      <c r="O181" s="19"/>
      <c r="P181" s="19"/>
      <c r="Q181" s="19"/>
      <c r="R181" s="19"/>
      <c r="S181" s="19"/>
      <c r="T181" s="19"/>
      <c r="U181" s="19"/>
      <c r="V181" s="19"/>
      <c r="W181" s="19"/>
      <c r="X181" s="19"/>
      <c r="Y181" s="19"/>
      <c r="Z181" s="19"/>
    </row>
    <row r="182" spans="1:26" x14ac:dyDescent="0.25">
      <c r="A182" s="19"/>
      <c r="B182" s="19"/>
      <c r="C182" s="23" t="s">
        <v>99</v>
      </c>
      <c r="D182" s="329">
        <v>0.8</v>
      </c>
      <c r="E182" s="329">
        <v>0.60000000000000009</v>
      </c>
      <c r="F182" s="329">
        <v>0.40000000000000008</v>
      </c>
      <c r="G182" s="329">
        <v>0.20000000000000007</v>
      </c>
      <c r="H182" s="329">
        <v>0</v>
      </c>
      <c r="I182" s="19"/>
      <c r="J182" s="19"/>
      <c r="K182" s="19"/>
      <c r="L182" s="19"/>
      <c r="M182" s="19"/>
      <c r="N182" s="19"/>
      <c r="O182" s="19"/>
      <c r="P182" s="19"/>
      <c r="Q182" s="19"/>
      <c r="R182" s="19"/>
      <c r="S182" s="19"/>
      <c r="T182" s="19"/>
      <c r="U182" s="19"/>
      <c r="V182" s="19"/>
      <c r="W182" s="19"/>
      <c r="X182" s="19"/>
      <c r="Y182" s="19"/>
      <c r="Z182" s="19"/>
    </row>
    <row r="183" spans="1:26" x14ac:dyDescent="0.25">
      <c r="A183" s="19"/>
      <c r="B183" s="19"/>
      <c r="C183" s="23" t="s">
        <v>100</v>
      </c>
      <c r="D183" s="329">
        <v>0.95</v>
      </c>
      <c r="E183" s="329">
        <v>0.75</v>
      </c>
      <c r="F183" s="329">
        <v>0.55000000000000004</v>
      </c>
      <c r="G183" s="329">
        <v>0.35000000000000003</v>
      </c>
      <c r="H183" s="329">
        <v>0.15000000000000002</v>
      </c>
      <c r="I183" s="19"/>
      <c r="J183" s="19"/>
      <c r="K183" s="19"/>
      <c r="L183" s="19"/>
      <c r="M183" s="19"/>
      <c r="N183" s="19"/>
      <c r="O183" s="19"/>
      <c r="P183" s="19"/>
      <c r="Q183" s="19"/>
      <c r="R183" s="19"/>
      <c r="S183" s="19"/>
      <c r="T183" s="19"/>
      <c r="U183" s="19"/>
      <c r="V183" s="19"/>
      <c r="W183" s="19"/>
      <c r="X183" s="19"/>
      <c r="Y183" s="19"/>
      <c r="Z183" s="19"/>
    </row>
    <row r="184" spans="1:26" x14ac:dyDescent="0.25">
      <c r="A184" s="19"/>
      <c r="B184" s="19"/>
      <c r="C184" s="24" t="s">
        <v>101</v>
      </c>
      <c r="D184" s="330">
        <v>0.95</v>
      </c>
      <c r="E184" s="330">
        <v>0.75</v>
      </c>
      <c r="F184" s="330">
        <v>0.55000000000000004</v>
      </c>
      <c r="G184" s="330">
        <v>0.35000000000000003</v>
      </c>
      <c r="H184" s="330">
        <v>0.15000000000000002</v>
      </c>
      <c r="I184" s="19"/>
      <c r="J184" s="19"/>
      <c r="K184" s="19"/>
      <c r="L184" s="19"/>
      <c r="M184" s="19"/>
      <c r="N184" s="19"/>
      <c r="O184" s="19"/>
      <c r="P184" s="19"/>
      <c r="Q184" s="19"/>
      <c r="R184" s="19"/>
      <c r="S184" s="19"/>
      <c r="T184" s="19"/>
      <c r="U184" s="19"/>
      <c r="V184" s="19"/>
      <c r="W184" s="19"/>
      <c r="X184" s="19"/>
      <c r="Y184" s="19"/>
      <c r="Z184" s="19"/>
    </row>
    <row r="185" spans="1:26"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x14ac:dyDescent="0.25">
      <c r="A187" s="19"/>
      <c r="B187" s="19"/>
      <c r="C187" s="18" t="s">
        <v>262</v>
      </c>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x14ac:dyDescent="0.25">
      <c r="A188" s="19"/>
      <c r="B188" s="19"/>
      <c r="C188" s="19" t="s">
        <v>263</v>
      </c>
      <c r="D188" s="304"/>
      <c r="E188" s="19">
        <f>F23</f>
        <v>3</v>
      </c>
      <c r="F188" s="19"/>
      <c r="G188" s="19"/>
      <c r="H188" s="19"/>
      <c r="I188" s="19"/>
      <c r="J188" s="19"/>
      <c r="K188" s="19"/>
      <c r="L188" s="19"/>
      <c r="M188" s="19"/>
      <c r="N188" s="19"/>
      <c r="O188" s="19"/>
      <c r="P188" s="19"/>
      <c r="Q188" s="19"/>
      <c r="R188" s="19"/>
      <c r="S188" s="19"/>
      <c r="T188" s="19"/>
      <c r="U188" s="19"/>
      <c r="V188" s="19"/>
      <c r="W188" s="19"/>
      <c r="X188" s="19"/>
      <c r="Y188" s="19"/>
      <c r="Z188" s="19"/>
    </row>
    <row r="189" spans="1:26"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x14ac:dyDescent="0.25">
      <c r="A190" s="19"/>
      <c r="B190" s="19"/>
      <c r="C190" s="19"/>
      <c r="D190" s="19" t="s">
        <v>264</v>
      </c>
      <c r="E190" s="19" t="s">
        <v>265</v>
      </c>
      <c r="F190" s="19"/>
      <c r="G190" s="19"/>
      <c r="H190" s="19"/>
      <c r="I190" s="19"/>
      <c r="J190" s="19"/>
      <c r="K190" s="19"/>
      <c r="L190" s="19"/>
      <c r="M190" s="19"/>
      <c r="N190" s="19"/>
      <c r="O190" s="19"/>
      <c r="P190" s="19"/>
      <c r="Q190" s="19"/>
      <c r="R190" s="19"/>
      <c r="S190" s="19"/>
      <c r="T190" s="19"/>
      <c r="U190" s="19"/>
      <c r="V190" s="19"/>
      <c r="W190" s="19"/>
      <c r="X190" s="19"/>
      <c r="Y190" s="19"/>
      <c r="Z190" s="19"/>
    </row>
    <row r="191" spans="1:26" x14ac:dyDescent="0.25">
      <c r="A191" s="19"/>
      <c r="B191" s="19"/>
      <c r="C191" s="22" t="s">
        <v>202</v>
      </c>
      <c r="D191" s="331">
        <f>E9</f>
        <v>5</v>
      </c>
      <c r="E191" s="328">
        <f ca="1">OFFSET($C$179,$E$188,D191)</f>
        <v>0</v>
      </c>
      <c r="F191" s="19"/>
      <c r="G191" s="19"/>
      <c r="H191" s="19"/>
      <c r="I191" s="19"/>
      <c r="J191" s="19"/>
      <c r="K191" s="19"/>
      <c r="L191" s="19"/>
      <c r="M191" s="19"/>
      <c r="N191" s="19"/>
      <c r="O191" s="19"/>
      <c r="P191" s="19"/>
      <c r="Q191" s="19"/>
      <c r="R191" s="19"/>
      <c r="S191" s="19"/>
      <c r="T191" s="19"/>
      <c r="U191" s="19"/>
      <c r="V191" s="19"/>
      <c r="W191" s="19"/>
      <c r="X191" s="19"/>
      <c r="Y191" s="19"/>
      <c r="Z191" s="19"/>
    </row>
    <row r="192" spans="1:26" x14ac:dyDescent="0.25">
      <c r="A192" s="19"/>
      <c r="B192" s="19"/>
      <c r="C192" s="23" t="s">
        <v>203</v>
      </c>
      <c r="D192" s="332">
        <f>F9</f>
        <v>1</v>
      </c>
      <c r="E192" s="329">
        <f ca="1">OFFSET($C$179,$E$188,D192)</f>
        <v>0.8</v>
      </c>
      <c r="F192" s="19"/>
      <c r="G192" s="19"/>
      <c r="H192" s="19"/>
      <c r="I192" s="19"/>
      <c r="J192" s="19"/>
      <c r="K192" s="19"/>
      <c r="L192" s="19"/>
      <c r="M192" s="19"/>
      <c r="N192" s="19"/>
      <c r="O192" s="19"/>
      <c r="P192" s="19"/>
      <c r="Q192" s="19"/>
      <c r="R192" s="19"/>
      <c r="S192" s="19"/>
      <c r="T192" s="19"/>
      <c r="U192" s="19"/>
      <c r="V192" s="19"/>
      <c r="W192" s="19"/>
      <c r="X192" s="19"/>
      <c r="Y192" s="19"/>
      <c r="Z192" s="19"/>
    </row>
    <row r="193" spans="1:26" x14ac:dyDescent="0.25">
      <c r="A193" s="19"/>
      <c r="B193" s="19"/>
      <c r="C193" s="24" t="s">
        <v>204</v>
      </c>
      <c r="D193" s="333">
        <f>G9</f>
        <v>1</v>
      </c>
      <c r="E193" s="330">
        <f ca="1">OFFSET($C$179,$E$188,D193)</f>
        <v>0.8</v>
      </c>
      <c r="F193" s="19"/>
      <c r="G193" s="19"/>
      <c r="H193" s="19"/>
      <c r="I193" s="19"/>
      <c r="J193" s="19"/>
      <c r="K193" s="19"/>
      <c r="L193" s="19"/>
      <c r="M193" s="19"/>
      <c r="N193" s="19"/>
      <c r="O193" s="19"/>
      <c r="P193" s="19"/>
      <c r="Q193" s="19"/>
      <c r="R193" s="19"/>
      <c r="S193" s="19"/>
      <c r="T193" s="19"/>
      <c r="U193" s="19"/>
      <c r="V193" s="19"/>
      <c r="W193" s="19"/>
      <c r="X193" s="19"/>
      <c r="Y193" s="19"/>
      <c r="Z193" s="19"/>
    </row>
    <row r="194" spans="1:26"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x14ac:dyDescent="0.25">
      <c r="A195" s="19"/>
      <c r="B195" s="19"/>
      <c r="C195" s="19" t="s">
        <v>266</v>
      </c>
      <c r="D195" s="19"/>
      <c r="E195" s="334">
        <f ca="1">AVERAGE(E191:E193)</f>
        <v>0.53333333333333333</v>
      </c>
      <c r="F195" s="19" t="s">
        <v>267</v>
      </c>
      <c r="G195" s="19"/>
      <c r="H195" s="19"/>
      <c r="I195" s="19"/>
      <c r="J195" s="19"/>
      <c r="K195" s="19"/>
      <c r="L195" s="19"/>
      <c r="M195" s="19"/>
      <c r="N195" s="19"/>
      <c r="O195" s="19"/>
      <c r="P195" s="19"/>
      <c r="Q195" s="19"/>
      <c r="R195" s="19"/>
      <c r="S195" s="19"/>
      <c r="T195" s="19"/>
      <c r="U195" s="19"/>
      <c r="V195" s="19"/>
      <c r="W195" s="19"/>
      <c r="X195" s="19"/>
      <c r="Y195" s="19"/>
      <c r="Z195" s="19"/>
    </row>
    <row r="196" spans="1:26"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x14ac:dyDescent="0.25">
      <c r="A198" s="19"/>
      <c r="B198" s="19"/>
      <c r="C198" s="18" t="s">
        <v>268</v>
      </c>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24" x14ac:dyDescent="0.25">
      <c r="A199" s="19"/>
      <c r="B199" s="19"/>
      <c r="C199" s="335" t="s">
        <v>269</v>
      </c>
      <c r="D199" s="336" t="s">
        <v>270</v>
      </c>
      <c r="E199" s="336"/>
      <c r="F199" s="336"/>
      <c r="G199" s="336"/>
      <c r="H199" s="336"/>
      <c r="I199" s="336" t="s">
        <v>271</v>
      </c>
      <c r="J199" s="336" t="s">
        <v>272</v>
      </c>
      <c r="K199" s="19"/>
      <c r="L199" s="19"/>
      <c r="M199" s="19"/>
      <c r="N199" s="19"/>
      <c r="O199" s="19"/>
      <c r="P199" s="19"/>
      <c r="Q199" s="19"/>
      <c r="R199" s="19"/>
      <c r="S199" s="19"/>
      <c r="T199" s="19"/>
      <c r="U199" s="19"/>
      <c r="V199" s="19"/>
      <c r="W199" s="19"/>
      <c r="X199" s="19"/>
      <c r="Y199" s="19"/>
      <c r="Z199" s="19"/>
    </row>
    <row r="200" spans="1:26" x14ac:dyDescent="0.25">
      <c r="A200" s="19"/>
      <c r="B200" s="19"/>
      <c r="C200" s="19" t="s">
        <v>273</v>
      </c>
      <c r="D200" s="19" t="s">
        <v>274</v>
      </c>
      <c r="E200" s="19"/>
      <c r="F200" s="19"/>
      <c r="G200" s="19"/>
      <c r="H200" s="19"/>
      <c r="I200" s="337">
        <v>1</v>
      </c>
      <c r="J200" s="19" t="s">
        <v>275</v>
      </c>
      <c r="K200" s="19"/>
      <c r="L200" s="19"/>
      <c r="M200" s="19"/>
      <c r="N200" s="19"/>
      <c r="O200" s="19"/>
      <c r="P200" s="19"/>
      <c r="Q200" s="19"/>
      <c r="R200" s="19"/>
      <c r="S200" s="19"/>
      <c r="T200" s="19"/>
      <c r="U200" s="19"/>
      <c r="V200" s="19"/>
      <c r="W200" s="19"/>
      <c r="X200" s="19"/>
      <c r="Y200" s="19"/>
      <c r="Z200" s="19"/>
    </row>
    <row r="201" spans="1:26" x14ac:dyDescent="0.25">
      <c r="A201" s="19"/>
      <c r="B201" s="19"/>
      <c r="C201" s="19" t="s">
        <v>276</v>
      </c>
      <c r="D201" s="19" t="s">
        <v>277</v>
      </c>
      <c r="E201" s="19"/>
      <c r="F201" s="19"/>
      <c r="G201" s="19"/>
      <c r="H201" s="19"/>
      <c r="I201" s="337">
        <v>7.5</v>
      </c>
      <c r="J201" s="19" t="s">
        <v>278</v>
      </c>
      <c r="K201" s="19"/>
      <c r="L201" s="19"/>
      <c r="M201" s="19"/>
      <c r="N201" s="19"/>
      <c r="O201" s="19"/>
      <c r="P201" s="19"/>
      <c r="Q201" s="19"/>
      <c r="R201" s="19"/>
      <c r="S201" s="19"/>
      <c r="T201" s="19"/>
      <c r="U201" s="19"/>
      <c r="V201" s="19"/>
      <c r="W201" s="19"/>
      <c r="X201" s="19"/>
      <c r="Y201" s="19"/>
      <c r="Z201" s="19"/>
    </row>
    <row r="202" spans="1:26" x14ac:dyDescent="0.25">
      <c r="A202" s="19"/>
      <c r="B202" s="19"/>
      <c r="C202" s="19" t="s">
        <v>279</v>
      </c>
      <c r="D202" s="19" t="s">
        <v>280</v>
      </c>
      <c r="E202" s="19"/>
      <c r="F202" s="19"/>
      <c r="G202" s="19"/>
      <c r="H202" s="19"/>
      <c r="I202" s="337">
        <v>5</v>
      </c>
      <c r="J202" s="19" t="s">
        <v>278</v>
      </c>
      <c r="K202" s="19"/>
      <c r="L202" s="19"/>
      <c r="M202" s="19"/>
      <c r="N202" s="19"/>
      <c r="O202" s="19"/>
      <c r="P202" s="19"/>
      <c r="Q202" s="19"/>
      <c r="R202" s="19"/>
      <c r="S202" s="19"/>
      <c r="T202" s="19"/>
      <c r="U202" s="19"/>
      <c r="V202" s="19"/>
      <c r="W202" s="19"/>
      <c r="X202" s="19"/>
      <c r="Y202" s="19"/>
      <c r="Z202" s="19"/>
    </row>
    <row r="203" spans="1:26" x14ac:dyDescent="0.25">
      <c r="A203" s="19"/>
      <c r="B203" s="19"/>
      <c r="C203" s="19" t="s">
        <v>281</v>
      </c>
      <c r="D203" s="19" t="s">
        <v>282</v>
      </c>
      <c r="E203" s="19"/>
      <c r="F203" s="19"/>
      <c r="G203" s="19"/>
      <c r="H203" s="19"/>
      <c r="I203" s="337">
        <v>5</v>
      </c>
      <c r="J203" s="19" t="s">
        <v>278</v>
      </c>
      <c r="K203" s="19"/>
      <c r="L203" s="19"/>
      <c r="M203" s="19"/>
      <c r="N203" s="19"/>
      <c r="O203" s="19"/>
      <c r="P203" s="19"/>
      <c r="Q203" s="19"/>
      <c r="R203" s="19"/>
      <c r="S203" s="19"/>
      <c r="T203" s="19"/>
      <c r="U203" s="19"/>
      <c r="V203" s="19"/>
      <c r="W203" s="19"/>
      <c r="X203" s="19"/>
      <c r="Y203" s="19"/>
      <c r="Z203" s="19"/>
    </row>
    <row r="204" spans="1:26" x14ac:dyDescent="0.25">
      <c r="A204" s="19"/>
      <c r="B204" s="19"/>
      <c r="C204" s="19" t="s">
        <v>281</v>
      </c>
      <c r="D204" s="19" t="s">
        <v>283</v>
      </c>
      <c r="E204" s="19"/>
      <c r="F204" s="19"/>
      <c r="G204" s="19"/>
      <c r="H204" s="19"/>
      <c r="I204" s="337">
        <v>5</v>
      </c>
      <c r="J204" s="19" t="s">
        <v>278</v>
      </c>
      <c r="K204" s="19"/>
      <c r="L204" s="19"/>
      <c r="M204" s="19"/>
      <c r="N204" s="19"/>
      <c r="O204" s="19"/>
      <c r="P204" s="19"/>
      <c r="Q204" s="19"/>
      <c r="R204" s="19"/>
      <c r="S204" s="19"/>
      <c r="T204" s="19"/>
      <c r="U204" s="19"/>
      <c r="V204" s="19"/>
      <c r="W204" s="19"/>
      <c r="X204" s="19"/>
      <c r="Y204" s="19"/>
      <c r="Z204" s="19"/>
    </row>
    <row r="205" spans="1:26" x14ac:dyDescent="0.25">
      <c r="A205" s="19"/>
      <c r="B205" s="19"/>
      <c r="C205" s="19" t="s">
        <v>284</v>
      </c>
      <c r="D205" s="19" t="s">
        <v>285</v>
      </c>
      <c r="E205" s="19"/>
      <c r="F205" s="19"/>
      <c r="G205" s="19"/>
      <c r="H205" s="19"/>
      <c r="I205" s="337">
        <v>0.1</v>
      </c>
      <c r="J205" s="19" t="s">
        <v>286</v>
      </c>
      <c r="K205" s="19"/>
      <c r="L205" s="19"/>
      <c r="M205" s="19"/>
      <c r="N205" s="19"/>
      <c r="O205" s="19"/>
      <c r="P205" s="19"/>
      <c r="Q205" s="19"/>
      <c r="R205" s="19"/>
      <c r="S205" s="19"/>
      <c r="T205" s="19"/>
      <c r="U205" s="19"/>
      <c r="V205" s="19"/>
      <c r="W205" s="19"/>
      <c r="X205" s="19"/>
      <c r="Y205" s="19"/>
      <c r="Z205" s="19"/>
    </row>
    <row r="206" spans="1:26" x14ac:dyDescent="0.25">
      <c r="A206" s="19"/>
      <c r="B206" s="19"/>
      <c r="C206" s="19" t="s">
        <v>287</v>
      </c>
      <c r="D206" s="19" t="s">
        <v>288</v>
      </c>
      <c r="E206" s="19"/>
      <c r="F206" s="19"/>
      <c r="G206" s="19"/>
      <c r="H206" s="19"/>
      <c r="I206" s="337">
        <v>0.1</v>
      </c>
      <c r="J206" s="19" t="s">
        <v>286</v>
      </c>
      <c r="K206" s="19"/>
      <c r="L206" s="19"/>
      <c r="M206" s="19"/>
      <c r="N206" s="19"/>
      <c r="O206" s="19"/>
      <c r="P206" s="19"/>
      <c r="Q206" s="19"/>
      <c r="R206" s="19"/>
      <c r="S206" s="19"/>
      <c r="T206" s="19"/>
      <c r="U206" s="19"/>
      <c r="V206" s="19"/>
      <c r="W206" s="19"/>
      <c r="X206" s="19"/>
      <c r="Y206" s="19"/>
      <c r="Z206" s="19"/>
    </row>
    <row r="207" spans="1:26" x14ac:dyDescent="0.25">
      <c r="A207" s="19"/>
      <c r="B207" s="19"/>
      <c r="C207" s="24" t="s">
        <v>289</v>
      </c>
      <c r="D207" s="24" t="s">
        <v>290</v>
      </c>
      <c r="E207" s="24"/>
      <c r="F207" s="24"/>
      <c r="G207" s="24"/>
      <c r="H207" s="24"/>
      <c r="I207" s="338">
        <v>0.1</v>
      </c>
      <c r="J207" s="24" t="s">
        <v>286</v>
      </c>
      <c r="K207" s="19"/>
      <c r="L207" s="19"/>
      <c r="M207" s="19"/>
      <c r="N207" s="19"/>
      <c r="O207" s="19"/>
      <c r="P207" s="19"/>
      <c r="Q207" s="19"/>
      <c r="R207" s="19"/>
      <c r="S207" s="19"/>
      <c r="T207" s="19"/>
      <c r="U207" s="19"/>
      <c r="V207" s="19"/>
      <c r="W207" s="19"/>
      <c r="X207" s="19"/>
      <c r="Y207" s="19"/>
      <c r="Z207" s="19"/>
    </row>
    <row r="208" spans="1:26"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x14ac:dyDescent="0.25">
      <c r="A210" s="19"/>
      <c r="B210" s="19"/>
      <c r="C210" s="18" t="s">
        <v>291</v>
      </c>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x14ac:dyDescent="0.25">
      <c r="A211" s="19"/>
      <c r="B211" s="19"/>
      <c r="C211" s="339" t="s">
        <v>292</v>
      </c>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x14ac:dyDescent="0.25">
      <c r="A212" s="19"/>
      <c r="B212" s="19"/>
      <c r="C212" s="19" t="s">
        <v>293</v>
      </c>
      <c r="D212" s="19"/>
      <c r="E212" s="19">
        <v>8</v>
      </c>
      <c r="F212" s="19">
        <v>8</v>
      </c>
      <c r="G212" s="19">
        <v>8</v>
      </c>
      <c r="H212" s="19">
        <v>8</v>
      </c>
      <c r="I212" s="19"/>
      <c r="J212" s="19"/>
      <c r="K212" s="19"/>
      <c r="L212" s="19"/>
      <c r="M212" s="19"/>
      <c r="N212" s="19"/>
      <c r="O212" s="19"/>
      <c r="P212" s="19"/>
      <c r="Q212" s="19"/>
      <c r="R212" s="19"/>
      <c r="S212" s="19"/>
      <c r="T212" s="19"/>
      <c r="U212" s="19"/>
      <c r="V212" s="19"/>
      <c r="W212" s="19"/>
      <c r="X212" s="19"/>
      <c r="Y212" s="19"/>
      <c r="Z212" s="19"/>
    </row>
    <row r="213" spans="1:26" x14ac:dyDescent="0.25">
      <c r="A213" s="19"/>
      <c r="B213" s="19"/>
      <c r="C213" s="19" t="s">
        <v>294</v>
      </c>
      <c r="D213" s="19"/>
      <c r="E213" s="19">
        <v>1.5</v>
      </c>
      <c r="F213" s="19">
        <v>2.5</v>
      </c>
      <c r="G213" s="19">
        <v>4</v>
      </c>
      <c r="H213" s="19">
        <v>6</v>
      </c>
      <c r="I213" s="19"/>
      <c r="J213" s="19"/>
      <c r="K213" s="19"/>
      <c r="L213" s="19"/>
      <c r="M213" s="19"/>
      <c r="N213" s="19"/>
      <c r="O213" s="19"/>
      <c r="P213" s="19"/>
      <c r="Q213" s="19"/>
      <c r="R213" s="19"/>
      <c r="S213" s="19"/>
      <c r="T213" s="19"/>
      <c r="U213" s="19"/>
      <c r="V213" s="19"/>
      <c r="W213" s="19"/>
      <c r="X213" s="19"/>
      <c r="Y213" s="19"/>
      <c r="Z213" s="19"/>
    </row>
    <row r="214" spans="1:26"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x14ac:dyDescent="0.25">
      <c r="A215" s="19"/>
      <c r="B215" s="19"/>
      <c r="C215" s="19"/>
      <c r="D215" s="19"/>
      <c r="E215" s="680" t="s">
        <v>295</v>
      </c>
      <c r="F215" s="680"/>
      <c r="G215" s="680"/>
      <c r="H215" s="680"/>
      <c r="I215" s="680"/>
      <c r="J215" s="19"/>
      <c r="K215" s="19"/>
      <c r="L215" s="19"/>
      <c r="M215" s="19"/>
      <c r="N215" s="19"/>
      <c r="O215" s="19"/>
      <c r="P215" s="19"/>
      <c r="Q215" s="19"/>
      <c r="R215" s="19"/>
      <c r="S215" s="19"/>
      <c r="T215" s="19"/>
      <c r="U215" s="19"/>
      <c r="V215" s="19"/>
      <c r="W215" s="19"/>
      <c r="X215" s="19"/>
      <c r="Y215" s="19"/>
      <c r="Z215" s="19"/>
    </row>
    <row r="216" spans="1:26" ht="48" x14ac:dyDescent="0.25">
      <c r="A216" s="19"/>
      <c r="B216" s="19"/>
      <c r="C216" s="336" t="s">
        <v>296</v>
      </c>
      <c r="D216" s="336" t="s">
        <v>297</v>
      </c>
      <c r="E216" s="336" t="s">
        <v>97</v>
      </c>
      <c r="F216" s="336" t="s">
        <v>98</v>
      </c>
      <c r="G216" s="336" t="s">
        <v>99</v>
      </c>
      <c r="H216" s="336" t="s">
        <v>100</v>
      </c>
      <c r="I216" s="336" t="s">
        <v>101</v>
      </c>
      <c r="J216" s="336" t="s">
        <v>298</v>
      </c>
      <c r="K216" s="336" t="s">
        <v>299</v>
      </c>
      <c r="L216" s="19"/>
      <c r="M216" s="19"/>
      <c r="N216" s="19"/>
      <c r="O216" s="19"/>
      <c r="P216" s="19"/>
      <c r="Q216" s="19"/>
      <c r="R216" s="19"/>
      <c r="S216" s="19"/>
      <c r="T216" s="19"/>
      <c r="U216" s="19"/>
      <c r="V216" s="19"/>
      <c r="W216" s="19"/>
      <c r="X216" s="19"/>
      <c r="Y216" s="19"/>
      <c r="Z216" s="19"/>
    </row>
    <row r="217" spans="1:26" x14ac:dyDescent="0.25">
      <c r="A217" s="19"/>
      <c r="B217" s="19"/>
      <c r="C217" s="321" t="s">
        <v>300</v>
      </c>
      <c r="D217" s="321">
        <v>1</v>
      </c>
      <c r="E217" s="340">
        <f t="shared" ref="E217:H228" si="0">(NORMDIST($D217,E$212,E$213,FALSE)/NORMDIST(E$212,E$212,E$213,FALSE))*Soil_SWC_A</f>
        <v>7.8965061634125365E-6</v>
      </c>
      <c r="F217" s="340">
        <f t="shared" si="0"/>
        <v>8.3943093149258952E-3</v>
      </c>
      <c r="G217" s="340">
        <f t="shared" si="0"/>
        <v>9.1496801351106175E-2</v>
      </c>
      <c r="H217" s="340">
        <f t="shared" si="0"/>
        <v>0.2142189147357349</v>
      </c>
      <c r="I217" s="340">
        <f t="shared" ref="I217:I228" si="1">Soil_SWC_A</f>
        <v>0.42307692307692307</v>
      </c>
      <c r="J217" s="340">
        <f t="shared" ref="J217:J228" ca="1" si="2">OFFSET(D217,0,$F$23)</f>
        <v>9.1496801351106175E-2</v>
      </c>
      <c r="K217" s="340">
        <f t="shared" ref="K217:K228" ca="1" si="3">(J217/Soil_SWC_A)^2</f>
        <v>4.6770622383959001E-2</v>
      </c>
      <c r="L217" s="19"/>
      <c r="M217" s="19"/>
      <c r="N217" s="19"/>
      <c r="O217" s="19"/>
      <c r="P217" s="19"/>
      <c r="Q217" s="19"/>
      <c r="R217" s="19"/>
      <c r="S217" s="19"/>
      <c r="T217" s="19"/>
      <c r="U217" s="19"/>
      <c r="V217" s="19"/>
      <c r="W217" s="19"/>
      <c r="X217" s="19"/>
      <c r="Y217" s="19"/>
      <c r="Z217" s="19"/>
    </row>
    <row r="218" spans="1:26" x14ac:dyDescent="0.25">
      <c r="A218" s="19"/>
      <c r="B218" s="19"/>
      <c r="C218" s="321" t="s">
        <v>301</v>
      </c>
      <c r="D218" s="321">
        <v>2</v>
      </c>
      <c r="E218" s="340">
        <f t="shared" si="0"/>
        <v>1.419264964202935E-4</v>
      </c>
      <c r="F218" s="340">
        <f t="shared" si="0"/>
        <v>2.3749322737518116E-2</v>
      </c>
      <c r="G218" s="340">
        <f t="shared" si="0"/>
        <v>0.1373529669593018</v>
      </c>
      <c r="H218" s="340">
        <f t="shared" si="0"/>
        <v>0.25660912526303725</v>
      </c>
      <c r="I218" s="340">
        <f t="shared" si="1"/>
        <v>0.42307692307692307</v>
      </c>
      <c r="J218" s="340">
        <f t="shared" ca="1" si="2"/>
        <v>0.1373529669593018</v>
      </c>
      <c r="K218" s="340">
        <f t="shared" ca="1" si="3"/>
        <v>0.1053992245618643</v>
      </c>
      <c r="L218" s="19"/>
      <c r="M218" s="19"/>
      <c r="N218" s="19"/>
      <c r="O218" s="19"/>
      <c r="P218" s="19"/>
      <c r="Q218" s="19"/>
      <c r="R218" s="19"/>
      <c r="S218" s="19"/>
      <c r="T218" s="19"/>
      <c r="U218" s="19"/>
      <c r="V218" s="19"/>
      <c r="W218" s="19"/>
      <c r="X218" s="19"/>
      <c r="Y218" s="19"/>
      <c r="Z218" s="19"/>
    </row>
    <row r="219" spans="1:26" x14ac:dyDescent="0.25">
      <c r="A219" s="19"/>
      <c r="B219" s="19"/>
      <c r="C219" s="321" t="s">
        <v>302</v>
      </c>
      <c r="D219" s="321">
        <v>3</v>
      </c>
      <c r="E219" s="340">
        <f t="shared" si="0"/>
        <v>1.6355815974692636E-3</v>
      </c>
      <c r="F219" s="340">
        <f t="shared" si="0"/>
        <v>5.7257235215489991E-2</v>
      </c>
      <c r="G219" s="340">
        <f t="shared" si="0"/>
        <v>0.19369872998029833</v>
      </c>
      <c r="H219" s="340">
        <f t="shared" si="0"/>
        <v>0.29896657909364921</v>
      </c>
      <c r="I219" s="340">
        <f t="shared" si="1"/>
        <v>0.42307692307692307</v>
      </c>
      <c r="J219" s="340">
        <f t="shared" ca="1" si="2"/>
        <v>0.19369872998029833</v>
      </c>
      <c r="K219" s="340">
        <f t="shared" ca="1" si="3"/>
        <v>0.20961138715109778</v>
      </c>
      <c r="L219" s="19"/>
      <c r="M219" s="19"/>
      <c r="N219" s="19"/>
      <c r="O219" s="19"/>
      <c r="P219" s="19"/>
      <c r="Q219" s="19"/>
      <c r="R219" s="19"/>
      <c r="S219" s="19"/>
      <c r="T219" s="19"/>
      <c r="U219" s="19"/>
      <c r="V219" s="19"/>
      <c r="W219" s="19"/>
      <c r="X219" s="19"/>
      <c r="Y219" s="19"/>
      <c r="Z219" s="19"/>
    </row>
    <row r="220" spans="1:26" x14ac:dyDescent="0.25">
      <c r="A220" s="19"/>
      <c r="B220" s="19"/>
      <c r="C220" s="321" t="s">
        <v>303</v>
      </c>
      <c r="D220" s="321">
        <v>4</v>
      </c>
      <c r="E220" s="340">
        <f t="shared" si="0"/>
        <v>1.2085404178079009E-2</v>
      </c>
      <c r="F220" s="340">
        <f t="shared" si="0"/>
        <v>0.11763116557635134</v>
      </c>
      <c r="G220" s="340">
        <f t="shared" si="0"/>
        <v>0.2566091252630372</v>
      </c>
      <c r="H220" s="340">
        <f t="shared" si="0"/>
        <v>0.33877351661864957</v>
      </c>
      <c r="I220" s="340">
        <f t="shared" si="1"/>
        <v>0.42307692307692307</v>
      </c>
      <c r="J220" s="340">
        <f t="shared" ca="1" si="2"/>
        <v>0.2566091252630372</v>
      </c>
      <c r="K220" s="340">
        <f t="shared" ca="1" si="3"/>
        <v>0.36787944117144233</v>
      </c>
      <c r="L220" s="19"/>
      <c r="M220" s="19"/>
      <c r="N220" s="19"/>
      <c r="O220" s="19"/>
      <c r="P220" s="19"/>
      <c r="Q220" s="19"/>
      <c r="R220" s="19"/>
      <c r="S220" s="19"/>
      <c r="T220" s="19"/>
      <c r="U220" s="19"/>
      <c r="V220" s="19"/>
      <c r="W220" s="19"/>
      <c r="X220" s="19"/>
      <c r="Y220" s="19"/>
      <c r="Z220" s="19"/>
    </row>
    <row r="221" spans="1:26" x14ac:dyDescent="0.25">
      <c r="A221" s="19"/>
      <c r="B221" s="19"/>
      <c r="C221" s="321" t="s">
        <v>304</v>
      </c>
      <c r="D221" s="321">
        <v>5</v>
      </c>
      <c r="E221" s="340">
        <f t="shared" si="0"/>
        <v>5.7257235215489997E-2</v>
      </c>
      <c r="F221" s="340">
        <f t="shared" si="0"/>
        <v>0.2059336467522957</v>
      </c>
      <c r="G221" s="340">
        <f t="shared" si="0"/>
        <v>0.31935521622611851</v>
      </c>
      <c r="H221" s="340">
        <f t="shared" si="0"/>
        <v>0.37336407417040579</v>
      </c>
      <c r="I221" s="340">
        <f t="shared" si="1"/>
        <v>0.42307692307692307</v>
      </c>
      <c r="J221" s="340">
        <f t="shared" ca="1" si="2"/>
        <v>0.31935521622611851</v>
      </c>
      <c r="K221" s="340">
        <f t="shared" ca="1" si="3"/>
        <v>0.56978282473092301</v>
      </c>
      <c r="L221" s="19"/>
      <c r="M221" s="19"/>
      <c r="N221" s="19"/>
      <c r="O221" s="19"/>
      <c r="P221" s="19"/>
      <c r="Q221" s="19"/>
      <c r="R221" s="19"/>
      <c r="S221" s="19"/>
      <c r="T221" s="19"/>
      <c r="U221" s="19"/>
      <c r="V221" s="19"/>
      <c r="W221" s="19"/>
      <c r="X221" s="19"/>
      <c r="Y221" s="19"/>
      <c r="Z221" s="19"/>
    </row>
    <row r="222" spans="1:26" x14ac:dyDescent="0.25">
      <c r="A222" s="19"/>
      <c r="B222" s="19"/>
      <c r="C222" s="321" t="s">
        <v>305</v>
      </c>
      <c r="D222" s="321">
        <v>6</v>
      </c>
      <c r="E222" s="340">
        <f t="shared" si="0"/>
        <v>0.17393212290688703</v>
      </c>
      <c r="F222" s="340">
        <f t="shared" si="0"/>
        <v>0.30721690030040766</v>
      </c>
      <c r="G222" s="340">
        <f t="shared" si="0"/>
        <v>0.37336407417040579</v>
      </c>
      <c r="H222" s="340">
        <f t="shared" si="0"/>
        <v>0.40021362146055461</v>
      </c>
      <c r="I222" s="340">
        <f t="shared" si="1"/>
        <v>0.42307692307692307</v>
      </c>
      <c r="J222" s="340">
        <f t="shared" ca="1" si="2"/>
        <v>0.37336407417040579</v>
      </c>
      <c r="K222" s="340">
        <f t="shared" ca="1" si="3"/>
        <v>0.77880078307140521</v>
      </c>
      <c r="L222" s="19"/>
      <c r="M222" s="19"/>
      <c r="N222" s="19"/>
      <c r="O222" s="19"/>
      <c r="P222" s="19"/>
      <c r="Q222" s="19"/>
      <c r="R222" s="19"/>
      <c r="S222" s="19"/>
      <c r="T222" s="19"/>
      <c r="U222" s="19"/>
      <c r="V222" s="19"/>
      <c r="W222" s="19"/>
      <c r="X222" s="19"/>
      <c r="Y222" s="19"/>
      <c r="Z222" s="19"/>
    </row>
    <row r="223" spans="1:26" x14ac:dyDescent="0.25">
      <c r="A223" s="19"/>
      <c r="B223" s="19"/>
      <c r="C223" s="321" t="s">
        <v>306</v>
      </c>
      <c r="D223" s="321">
        <v>7</v>
      </c>
      <c r="E223" s="340">
        <f t="shared" si="0"/>
        <v>0.33877351661864957</v>
      </c>
      <c r="F223" s="340">
        <f t="shared" si="0"/>
        <v>0.39054922347126891</v>
      </c>
      <c r="G223" s="340">
        <f t="shared" si="0"/>
        <v>0.41006021458614561</v>
      </c>
      <c r="H223" s="340">
        <f t="shared" si="0"/>
        <v>0.41724147246858001</v>
      </c>
      <c r="I223" s="340">
        <f t="shared" si="1"/>
        <v>0.42307692307692307</v>
      </c>
      <c r="J223" s="340">
        <f t="shared" ca="1" si="2"/>
        <v>0.41006021458614561</v>
      </c>
      <c r="K223" s="340">
        <f t="shared" ca="1" si="3"/>
        <v>0.93941306281347592</v>
      </c>
      <c r="L223" s="19"/>
      <c r="M223" s="19"/>
      <c r="N223" s="19"/>
      <c r="O223" s="19"/>
      <c r="P223" s="19"/>
      <c r="Q223" s="19"/>
      <c r="R223" s="19"/>
      <c r="S223" s="19"/>
      <c r="T223" s="19"/>
      <c r="U223" s="19"/>
      <c r="V223" s="19"/>
      <c r="W223" s="19"/>
      <c r="X223" s="19"/>
      <c r="Y223" s="19"/>
      <c r="Z223" s="19"/>
    </row>
    <row r="224" spans="1:26" x14ac:dyDescent="0.25">
      <c r="A224" s="19"/>
      <c r="B224" s="19"/>
      <c r="C224" s="321" t="s">
        <v>307</v>
      </c>
      <c r="D224" s="321">
        <v>8</v>
      </c>
      <c r="E224" s="340">
        <f t="shared" si="0"/>
        <v>0.42307692307692307</v>
      </c>
      <c r="F224" s="340">
        <f t="shared" si="0"/>
        <v>0.42307692307692307</v>
      </c>
      <c r="G224" s="340">
        <f t="shared" si="0"/>
        <v>0.42307692307692307</v>
      </c>
      <c r="H224" s="340">
        <f t="shared" si="0"/>
        <v>0.42307692307692307</v>
      </c>
      <c r="I224" s="340">
        <f t="shared" si="1"/>
        <v>0.42307692307692307</v>
      </c>
      <c r="J224" s="340">
        <f t="shared" ca="1" si="2"/>
        <v>0.42307692307692307</v>
      </c>
      <c r="K224" s="340">
        <f t="shared" ca="1" si="3"/>
        <v>1</v>
      </c>
      <c r="L224" s="19"/>
      <c r="M224" s="19"/>
      <c r="N224" s="19"/>
      <c r="O224" s="19"/>
      <c r="P224" s="19"/>
      <c r="Q224" s="19"/>
      <c r="R224" s="19"/>
      <c r="S224" s="19"/>
      <c r="T224" s="19"/>
      <c r="U224" s="19"/>
      <c r="V224" s="19"/>
      <c r="W224" s="19"/>
      <c r="X224" s="19"/>
      <c r="Y224" s="19"/>
      <c r="Z224" s="19"/>
    </row>
    <row r="225" spans="1:26" x14ac:dyDescent="0.25">
      <c r="A225" s="19"/>
      <c r="B225" s="19"/>
      <c r="C225" s="321" t="s">
        <v>308</v>
      </c>
      <c r="D225" s="321">
        <v>9</v>
      </c>
      <c r="E225" s="340">
        <f t="shared" si="0"/>
        <v>0.33877351661864957</v>
      </c>
      <c r="F225" s="340">
        <f t="shared" si="0"/>
        <v>0.39054922347126891</v>
      </c>
      <c r="G225" s="340">
        <f t="shared" si="0"/>
        <v>0.41006021458614561</v>
      </c>
      <c r="H225" s="340">
        <f t="shared" si="0"/>
        <v>0.41724147246858001</v>
      </c>
      <c r="I225" s="340">
        <f t="shared" si="1"/>
        <v>0.42307692307692307</v>
      </c>
      <c r="J225" s="340">
        <f t="shared" ca="1" si="2"/>
        <v>0.41006021458614561</v>
      </c>
      <c r="K225" s="340">
        <f t="shared" ca="1" si="3"/>
        <v>0.93941306281347592</v>
      </c>
      <c r="L225" s="19"/>
      <c r="M225" s="19"/>
      <c r="N225" s="19"/>
      <c r="O225" s="19"/>
      <c r="P225" s="19"/>
      <c r="Q225" s="19"/>
      <c r="R225" s="19"/>
      <c r="S225" s="19"/>
      <c r="T225" s="19"/>
      <c r="U225" s="19"/>
      <c r="V225" s="19"/>
      <c r="W225" s="19"/>
      <c r="X225" s="19"/>
      <c r="Y225" s="19"/>
      <c r="Z225" s="19"/>
    </row>
    <row r="226" spans="1:26" x14ac:dyDescent="0.25">
      <c r="A226" s="19"/>
      <c r="B226" s="19"/>
      <c r="C226" s="321" t="s">
        <v>309</v>
      </c>
      <c r="D226" s="321">
        <v>10</v>
      </c>
      <c r="E226" s="340">
        <f t="shared" si="0"/>
        <v>0.17393212290688703</v>
      </c>
      <c r="F226" s="340">
        <f t="shared" si="0"/>
        <v>0.30721690030040766</v>
      </c>
      <c r="G226" s="340">
        <f t="shared" si="0"/>
        <v>0.37336407417040579</v>
      </c>
      <c r="H226" s="340">
        <f t="shared" si="0"/>
        <v>0.40021362146055461</v>
      </c>
      <c r="I226" s="340">
        <f t="shared" si="1"/>
        <v>0.42307692307692307</v>
      </c>
      <c r="J226" s="340">
        <f t="shared" ca="1" si="2"/>
        <v>0.37336407417040579</v>
      </c>
      <c r="K226" s="340">
        <f t="shared" ca="1" si="3"/>
        <v>0.77880078307140521</v>
      </c>
      <c r="L226" s="19"/>
      <c r="M226" s="19"/>
      <c r="N226" s="19"/>
      <c r="O226" s="19"/>
      <c r="P226" s="19"/>
      <c r="Q226" s="19"/>
      <c r="R226" s="19"/>
      <c r="S226" s="19"/>
      <c r="T226" s="19"/>
      <c r="U226" s="19"/>
      <c r="V226" s="19"/>
      <c r="W226" s="19"/>
      <c r="X226" s="19"/>
      <c r="Y226" s="19"/>
      <c r="Z226" s="19"/>
    </row>
    <row r="227" spans="1:26" x14ac:dyDescent="0.25">
      <c r="A227" s="19"/>
      <c r="B227" s="19"/>
      <c r="C227" s="321" t="s">
        <v>310</v>
      </c>
      <c r="D227" s="321">
        <v>11</v>
      </c>
      <c r="E227" s="340">
        <f t="shared" si="0"/>
        <v>5.7257235215489997E-2</v>
      </c>
      <c r="F227" s="340">
        <f t="shared" si="0"/>
        <v>0.2059336467522957</v>
      </c>
      <c r="G227" s="340">
        <f t="shared" si="0"/>
        <v>0.31935521622611851</v>
      </c>
      <c r="H227" s="340">
        <f t="shared" si="0"/>
        <v>0.37336407417040579</v>
      </c>
      <c r="I227" s="340">
        <f t="shared" si="1"/>
        <v>0.42307692307692307</v>
      </c>
      <c r="J227" s="340">
        <f t="shared" ca="1" si="2"/>
        <v>0.31935521622611851</v>
      </c>
      <c r="K227" s="340">
        <f t="shared" ca="1" si="3"/>
        <v>0.56978282473092301</v>
      </c>
      <c r="L227" s="19"/>
      <c r="M227" s="19"/>
      <c r="N227" s="19"/>
      <c r="O227" s="19"/>
      <c r="P227" s="19"/>
      <c r="Q227" s="19"/>
      <c r="R227" s="19"/>
      <c r="S227" s="19"/>
      <c r="T227" s="19"/>
      <c r="U227" s="19"/>
      <c r="V227" s="19"/>
      <c r="W227" s="19"/>
      <c r="X227" s="19"/>
      <c r="Y227" s="19"/>
      <c r="Z227" s="19"/>
    </row>
    <row r="228" spans="1:26" x14ac:dyDescent="0.25">
      <c r="A228" s="19"/>
      <c r="B228" s="19"/>
      <c r="C228" s="321" t="s">
        <v>311</v>
      </c>
      <c r="D228" s="321">
        <v>12</v>
      </c>
      <c r="E228" s="340">
        <f t="shared" si="0"/>
        <v>1.2085404178079009E-2</v>
      </c>
      <c r="F228" s="340">
        <f t="shared" si="0"/>
        <v>0.11763116557635134</v>
      </c>
      <c r="G228" s="340">
        <f t="shared" si="0"/>
        <v>0.2566091252630372</v>
      </c>
      <c r="H228" s="340">
        <f t="shared" si="0"/>
        <v>0.33877351661864957</v>
      </c>
      <c r="I228" s="340">
        <f t="shared" si="1"/>
        <v>0.42307692307692307</v>
      </c>
      <c r="J228" s="340">
        <f t="shared" ca="1" si="2"/>
        <v>0.2566091252630372</v>
      </c>
      <c r="K228" s="340">
        <f t="shared" ca="1" si="3"/>
        <v>0.36787944117144233</v>
      </c>
      <c r="L228" s="19"/>
      <c r="M228" s="19"/>
      <c r="N228" s="19"/>
      <c r="O228" s="19"/>
      <c r="P228" s="19"/>
      <c r="Q228" s="19"/>
      <c r="R228" s="19"/>
      <c r="S228" s="19"/>
      <c r="T228" s="19"/>
      <c r="U228" s="19"/>
      <c r="V228" s="19"/>
      <c r="W228" s="19"/>
      <c r="X228" s="19"/>
      <c r="Y228" s="19"/>
      <c r="Z228" s="19"/>
    </row>
    <row r="229" spans="1:26"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x14ac:dyDescent="0.25">
      <c r="A232" s="19"/>
      <c r="B232" s="19"/>
      <c r="C232" s="339" t="s">
        <v>312</v>
      </c>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x14ac:dyDescent="0.25">
      <c r="A233" s="19"/>
      <c r="B233" s="19"/>
      <c r="C233" s="19" t="s">
        <v>293</v>
      </c>
      <c r="D233" s="19"/>
      <c r="E233" s="19">
        <v>8</v>
      </c>
      <c r="F233" s="19">
        <v>8</v>
      </c>
      <c r="G233" s="19">
        <v>8</v>
      </c>
      <c r="H233" s="19">
        <v>8</v>
      </c>
      <c r="I233" s="19"/>
      <c r="J233" s="19"/>
      <c r="K233" s="19"/>
      <c r="L233" s="19"/>
      <c r="M233" s="19"/>
      <c r="N233" s="19"/>
      <c r="O233" s="19"/>
      <c r="P233" s="19"/>
      <c r="Q233" s="19"/>
      <c r="R233" s="19"/>
      <c r="S233" s="19"/>
      <c r="T233" s="19"/>
      <c r="U233" s="19"/>
      <c r="V233" s="19"/>
      <c r="W233" s="19"/>
      <c r="X233" s="19"/>
      <c r="Y233" s="19"/>
      <c r="Z233" s="19"/>
    </row>
    <row r="234" spans="1:26" x14ac:dyDescent="0.25">
      <c r="A234" s="19"/>
      <c r="B234" s="19"/>
      <c r="C234" s="19" t="s">
        <v>294</v>
      </c>
      <c r="D234" s="19"/>
      <c r="E234" s="19">
        <v>2.5</v>
      </c>
      <c r="F234" s="19">
        <v>3.5</v>
      </c>
      <c r="G234" s="19">
        <v>5</v>
      </c>
      <c r="H234" s="19">
        <v>7</v>
      </c>
      <c r="I234" s="19"/>
      <c r="J234" s="19"/>
      <c r="K234" s="19"/>
      <c r="L234" s="19"/>
      <c r="M234" s="19"/>
      <c r="N234" s="19"/>
      <c r="O234" s="19"/>
      <c r="P234" s="19"/>
      <c r="Q234" s="19"/>
      <c r="R234" s="19"/>
      <c r="S234" s="19"/>
      <c r="T234" s="19"/>
      <c r="U234" s="19"/>
      <c r="V234" s="19"/>
      <c r="W234" s="19"/>
      <c r="X234" s="19"/>
      <c r="Y234" s="19"/>
      <c r="Z234" s="19"/>
    </row>
    <row r="235" spans="1:26"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x14ac:dyDescent="0.25">
      <c r="A236" s="19"/>
      <c r="B236" s="19"/>
      <c r="C236" s="19"/>
      <c r="D236" s="19"/>
      <c r="E236" s="680" t="s">
        <v>295</v>
      </c>
      <c r="F236" s="680"/>
      <c r="G236" s="680"/>
      <c r="H236" s="680"/>
      <c r="I236" s="680"/>
      <c r="J236" s="19"/>
      <c r="K236" s="19"/>
      <c r="L236" s="19"/>
      <c r="M236" s="19"/>
      <c r="N236" s="19"/>
      <c r="O236" s="19"/>
      <c r="P236" s="19"/>
      <c r="Q236" s="19"/>
      <c r="R236" s="19"/>
      <c r="S236" s="19"/>
      <c r="T236" s="19"/>
      <c r="U236" s="19"/>
      <c r="V236" s="19"/>
      <c r="W236" s="19"/>
      <c r="X236" s="19"/>
      <c r="Y236" s="19"/>
      <c r="Z236" s="19"/>
    </row>
    <row r="237" spans="1:26" ht="48" x14ac:dyDescent="0.25">
      <c r="A237" s="19"/>
      <c r="B237" s="19"/>
      <c r="C237" s="336" t="s">
        <v>296</v>
      </c>
      <c r="D237" s="336" t="s">
        <v>297</v>
      </c>
      <c r="E237" s="336" t="s">
        <v>97</v>
      </c>
      <c r="F237" s="336" t="s">
        <v>98</v>
      </c>
      <c r="G237" s="336" t="s">
        <v>99</v>
      </c>
      <c r="H237" s="336" t="s">
        <v>100</v>
      </c>
      <c r="I237" s="336" t="s">
        <v>101</v>
      </c>
      <c r="J237" s="336" t="s">
        <v>298</v>
      </c>
      <c r="K237" s="336" t="s">
        <v>299</v>
      </c>
      <c r="L237" s="19"/>
      <c r="M237" s="19"/>
      <c r="N237" s="19"/>
      <c r="O237" s="19"/>
      <c r="P237" s="19"/>
      <c r="Q237" s="19"/>
      <c r="R237" s="19"/>
      <c r="S237" s="19"/>
      <c r="T237" s="19"/>
      <c r="U237" s="19"/>
      <c r="V237" s="19"/>
      <c r="W237" s="19"/>
      <c r="X237" s="19"/>
      <c r="Y237" s="19"/>
      <c r="Z237" s="19"/>
    </row>
    <row r="238" spans="1:26" x14ac:dyDescent="0.25">
      <c r="A238" s="19"/>
      <c r="B238" s="19"/>
      <c r="C238" s="321" t="s">
        <v>300</v>
      </c>
      <c r="D238" s="321">
        <v>1</v>
      </c>
      <c r="E238" s="340">
        <f t="shared" ref="E238:H249" si="4">(NORMDIST($D238,E$233,E$234,FALSE)/NORMDIST(E$233,E$233,E$234,FALSE))*Soil_SWC_B</f>
        <v>8.3943093149258952E-3</v>
      </c>
      <c r="F238" s="340">
        <f t="shared" si="4"/>
        <v>5.7257235215489991E-2</v>
      </c>
      <c r="G238" s="340">
        <f t="shared" si="4"/>
        <v>0.15878546489866902</v>
      </c>
      <c r="H238" s="340">
        <f t="shared" si="4"/>
        <v>0.2566091252630372</v>
      </c>
      <c r="I238" s="340">
        <f t="shared" ref="I238:I249" si="5">Soil_SWC_B</f>
        <v>0.42307692307692307</v>
      </c>
      <c r="J238" s="340">
        <f t="shared" ref="J238:J249" ca="1" si="6">OFFSET(D238,0,$F$23)</f>
        <v>0.15878546489866902</v>
      </c>
      <c r="K238" s="340">
        <f t="shared" ref="K238:K249" ca="1" si="7">(J238/Soil_SWC_B)^2</f>
        <v>0.14085842092104497</v>
      </c>
      <c r="L238" s="19"/>
      <c r="M238" s="19"/>
      <c r="N238" s="19"/>
      <c r="O238" s="19"/>
      <c r="P238" s="19"/>
      <c r="Q238" s="19"/>
      <c r="R238" s="19"/>
      <c r="S238" s="19"/>
      <c r="T238" s="19"/>
      <c r="U238" s="19"/>
      <c r="V238" s="19"/>
      <c r="W238" s="19"/>
      <c r="X238" s="19"/>
      <c r="Y238" s="19"/>
      <c r="Z238" s="19"/>
    </row>
    <row r="239" spans="1:26" x14ac:dyDescent="0.25">
      <c r="A239" s="19"/>
      <c r="B239" s="19"/>
      <c r="C239" s="321" t="s">
        <v>301</v>
      </c>
      <c r="D239" s="321">
        <v>2</v>
      </c>
      <c r="E239" s="340">
        <f t="shared" si="4"/>
        <v>2.3749322737518116E-2</v>
      </c>
      <c r="F239" s="340">
        <f t="shared" si="4"/>
        <v>9.7335741881996174E-2</v>
      </c>
      <c r="G239" s="340">
        <f t="shared" si="4"/>
        <v>0.2059336467522957</v>
      </c>
      <c r="H239" s="340">
        <f t="shared" si="4"/>
        <v>0.29301009870219907</v>
      </c>
      <c r="I239" s="340">
        <f t="shared" si="5"/>
        <v>0.42307692307692307</v>
      </c>
      <c r="J239" s="340">
        <f t="shared" ca="1" si="6"/>
        <v>0.2059336467522957</v>
      </c>
      <c r="K239" s="340">
        <f t="shared" ca="1" si="7"/>
        <v>0.23692775868212174</v>
      </c>
      <c r="L239" s="19"/>
      <c r="M239" s="19"/>
      <c r="N239" s="19"/>
      <c r="O239" s="19"/>
      <c r="P239" s="19"/>
      <c r="Q239" s="19"/>
      <c r="R239" s="19"/>
      <c r="S239" s="19"/>
      <c r="T239" s="19"/>
      <c r="U239" s="19"/>
      <c r="V239" s="19"/>
      <c r="W239" s="19"/>
      <c r="X239" s="19"/>
      <c r="Y239" s="19"/>
      <c r="Z239" s="19"/>
    </row>
    <row r="240" spans="1:26" x14ac:dyDescent="0.25">
      <c r="A240" s="19"/>
      <c r="B240" s="19"/>
      <c r="C240" s="321" t="s">
        <v>302</v>
      </c>
      <c r="D240" s="321">
        <v>3</v>
      </c>
      <c r="E240" s="340">
        <f t="shared" si="4"/>
        <v>5.7257235215489991E-2</v>
      </c>
      <c r="F240" s="340">
        <f t="shared" si="4"/>
        <v>0.15249714132984735</v>
      </c>
      <c r="G240" s="340">
        <f t="shared" si="4"/>
        <v>0.25660912526303714</v>
      </c>
      <c r="H240" s="340">
        <f t="shared" si="4"/>
        <v>0.32781583529675934</v>
      </c>
      <c r="I240" s="340">
        <f t="shared" si="5"/>
        <v>0.42307692307692307</v>
      </c>
      <c r="J240" s="340">
        <f t="shared" ca="1" si="6"/>
        <v>0.25660912526303714</v>
      </c>
      <c r="K240" s="340">
        <f t="shared" ca="1" si="7"/>
        <v>0.36787944117144206</v>
      </c>
      <c r="L240" s="19"/>
      <c r="M240" s="19"/>
      <c r="N240" s="19"/>
      <c r="O240" s="19"/>
      <c r="P240" s="19"/>
      <c r="Q240" s="19"/>
      <c r="R240" s="19"/>
      <c r="S240" s="19"/>
      <c r="T240" s="19"/>
      <c r="U240" s="19"/>
      <c r="V240" s="19"/>
      <c r="W240" s="19"/>
      <c r="X240" s="19"/>
      <c r="Y240" s="19"/>
      <c r="Z240" s="19"/>
    </row>
    <row r="241" spans="1:26" x14ac:dyDescent="0.25">
      <c r="A241" s="19"/>
      <c r="B241" s="19"/>
      <c r="C241" s="321" t="s">
        <v>303</v>
      </c>
      <c r="D241" s="321">
        <v>4</v>
      </c>
      <c r="E241" s="340">
        <f t="shared" si="4"/>
        <v>0.11763116557635134</v>
      </c>
      <c r="F241" s="340">
        <f t="shared" si="4"/>
        <v>0.2201904358164509</v>
      </c>
      <c r="G241" s="340">
        <f t="shared" si="4"/>
        <v>0.30721690030040766</v>
      </c>
      <c r="H241" s="340">
        <f t="shared" si="4"/>
        <v>0.35934707624043988</v>
      </c>
      <c r="I241" s="340">
        <f t="shared" si="5"/>
        <v>0.42307692307692307</v>
      </c>
      <c r="J241" s="340">
        <f t="shared" ca="1" si="6"/>
        <v>0.30721690030040766</v>
      </c>
      <c r="K241" s="340">
        <f t="shared" ca="1" si="7"/>
        <v>0.52729242404304844</v>
      </c>
      <c r="L241" s="19"/>
      <c r="M241" s="19"/>
      <c r="N241" s="19"/>
      <c r="O241" s="19"/>
      <c r="P241" s="19"/>
      <c r="Q241" s="19"/>
      <c r="R241" s="19"/>
      <c r="S241" s="19"/>
      <c r="T241" s="19"/>
      <c r="U241" s="19"/>
      <c r="V241" s="19"/>
      <c r="W241" s="19"/>
      <c r="X241" s="19"/>
      <c r="Y241" s="19"/>
      <c r="Z241" s="19"/>
    </row>
    <row r="242" spans="1:26" x14ac:dyDescent="0.25">
      <c r="A242" s="19"/>
      <c r="B242" s="19"/>
      <c r="C242" s="321" t="s">
        <v>304</v>
      </c>
      <c r="D242" s="321">
        <v>5</v>
      </c>
      <c r="E242" s="340">
        <f t="shared" si="4"/>
        <v>0.2059336467522957</v>
      </c>
      <c r="F242" s="340">
        <f t="shared" si="4"/>
        <v>0.29301009870219907</v>
      </c>
      <c r="G242" s="340">
        <f t="shared" si="4"/>
        <v>0.35338355098169194</v>
      </c>
      <c r="H242" s="340">
        <f t="shared" si="4"/>
        <v>0.38595364788899994</v>
      </c>
      <c r="I242" s="340">
        <f t="shared" si="5"/>
        <v>0.42307692307692307</v>
      </c>
      <c r="J242" s="340">
        <f t="shared" ca="1" si="6"/>
        <v>0.35338355098169194</v>
      </c>
      <c r="K242" s="340">
        <f t="shared" ca="1" si="7"/>
        <v>0.69767632607103081</v>
      </c>
      <c r="L242" s="19"/>
      <c r="M242" s="19"/>
      <c r="N242" s="19"/>
      <c r="O242" s="19"/>
      <c r="P242" s="19"/>
      <c r="Q242" s="19"/>
      <c r="R242" s="19"/>
      <c r="S242" s="19"/>
      <c r="T242" s="19"/>
      <c r="U242" s="19"/>
      <c r="V242" s="19"/>
      <c r="W242" s="19"/>
      <c r="X242" s="19"/>
      <c r="Y242" s="19"/>
      <c r="Z242" s="19"/>
    </row>
    <row r="243" spans="1:26" x14ac:dyDescent="0.25">
      <c r="A243" s="19"/>
      <c r="B243" s="19"/>
      <c r="C243" s="321" t="s">
        <v>305</v>
      </c>
      <c r="D243" s="321">
        <v>6</v>
      </c>
      <c r="E243" s="340">
        <f t="shared" si="4"/>
        <v>0.30721690030040766</v>
      </c>
      <c r="F243" s="340">
        <f t="shared" si="4"/>
        <v>0.35934707624043988</v>
      </c>
      <c r="G243" s="340">
        <f t="shared" si="4"/>
        <v>0.39054922347126891</v>
      </c>
      <c r="H243" s="340">
        <f t="shared" si="4"/>
        <v>0.40615614823616364</v>
      </c>
      <c r="I243" s="340">
        <f t="shared" si="5"/>
        <v>0.42307692307692307</v>
      </c>
      <c r="J243" s="340">
        <f t="shared" ca="1" si="6"/>
        <v>0.39054922347126891</v>
      </c>
      <c r="K243" s="340">
        <f t="shared" ca="1" si="7"/>
        <v>0.85214378896621112</v>
      </c>
      <c r="L243" s="19"/>
      <c r="M243" s="19"/>
      <c r="N243" s="19"/>
      <c r="O243" s="19"/>
      <c r="P243" s="19"/>
      <c r="Q243" s="19"/>
      <c r="R243" s="19"/>
      <c r="S243" s="19"/>
      <c r="T243" s="19"/>
      <c r="U243" s="19"/>
      <c r="V243" s="19"/>
      <c r="W243" s="19"/>
      <c r="X243" s="19"/>
      <c r="Y243" s="19"/>
      <c r="Z243" s="19"/>
    </row>
    <row r="244" spans="1:26" x14ac:dyDescent="0.25">
      <c r="A244" s="19"/>
      <c r="B244" s="19"/>
      <c r="C244" s="321" t="s">
        <v>306</v>
      </c>
      <c r="D244" s="321">
        <v>7</v>
      </c>
      <c r="E244" s="340">
        <f t="shared" si="4"/>
        <v>0.39054922347126891</v>
      </c>
      <c r="F244" s="340">
        <f t="shared" si="4"/>
        <v>0.40615614823616364</v>
      </c>
      <c r="G244" s="340">
        <f t="shared" si="4"/>
        <v>0.41469943870670412</v>
      </c>
      <c r="H244" s="340">
        <f t="shared" si="4"/>
        <v>0.4187817629679258</v>
      </c>
      <c r="I244" s="340">
        <f t="shared" si="5"/>
        <v>0.42307692307692307</v>
      </c>
      <c r="J244" s="340">
        <f t="shared" ca="1" si="6"/>
        <v>0.41469943870670412</v>
      </c>
      <c r="K244" s="340">
        <f t="shared" ca="1" si="7"/>
        <v>0.96078943915232284</v>
      </c>
      <c r="L244" s="19"/>
      <c r="M244" s="19"/>
      <c r="N244" s="19"/>
      <c r="O244" s="19"/>
      <c r="P244" s="19"/>
      <c r="Q244" s="19"/>
      <c r="R244" s="19"/>
      <c r="S244" s="19"/>
      <c r="T244" s="19"/>
      <c r="U244" s="19"/>
      <c r="V244" s="19"/>
      <c r="W244" s="19"/>
      <c r="X244" s="19"/>
      <c r="Y244" s="19"/>
      <c r="Z244" s="19"/>
    </row>
    <row r="245" spans="1:26" x14ac:dyDescent="0.25">
      <c r="A245" s="19"/>
      <c r="B245" s="19"/>
      <c r="C245" s="321" t="s">
        <v>307</v>
      </c>
      <c r="D245" s="321">
        <v>8</v>
      </c>
      <c r="E245" s="340">
        <f t="shared" si="4"/>
        <v>0.42307692307692307</v>
      </c>
      <c r="F245" s="340">
        <f t="shared" si="4"/>
        <v>0.42307692307692307</v>
      </c>
      <c r="G245" s="340">
        <f t="shared" si="4"/>
        <v>0.42307692307692307</v>
      </c>
      <c r="H245" s="340">
        <f t="shared" si="4"/>
        <v>0.42307692307692307</v>
      </c>
      <c r="I245" s="340">
        <f t="shared" si="5"/>
        <v>0.42307692307692307</v>
      </c>
      <c r="J245" s="340">
        <f t="shared" ca="1" si="6"/>
        <v>0.42307692307692307</v>
      </c>
      <c r="K245" s="340">
        <f t="shared" ca="1" si="7"/>
        <v>1</v>
      </c>
      <c r="L245" s="19"/>
      <c r="M245" s="19"/>
      <c r="N245" s="19"/>
      <c r="O245" s="19"/>
      <c r="P245" s="19"/>
      <c r="Q245" s="19"/>
      <c r="R245" s="19"/>
      <c r="S245" s="19"/>
      <c r="T245" s="19"/>
      <c r="U245" s="19"/>
      <c r="V245" s="19"/>
      <c r="W245" s="19"/>
      <c r="X245" s="19"/>
      <c r="Y245" s="19"/>
      <c r="Z245" s="19"/>
    </row>
    <row r="246" spans="1:26" x14ac:dyDescent="0.25">
      <c r="A246" s="19"/>
      <c r="B246" s="19"/>
      <c r="C246" s="321" t="s">
        <v>308</v>
      </c>
      <c r="D246" s="321">
        <v>9</v>
      </c>
      <c r="E246" s="340">
        <f t="shared" si="4"/>
        <v>0.39054922347126891</v>
      </c>
      <c r="F246" s="340">
        <f t="shared" si="4"/>
        <v>0.40615614823616364</v>
      </c>
      <c r="G246" s="340">
        <f t="shared" si="4"/>
        <v>0.41469943870670412</v>
      </c>
      <c r="H246" s="340">
        <f t="shared" si="4"/>
        <v>0.4187817629679258</v>
      </c>
      <c r="I246" s="340">
        <f t="shared" si="5"/>
        <v>0.42307692307692307</v>
      </c>
      <c r="J246" s="340">
        <f t="shared" ca="1" si="6"/>
        <v>0.41469943870670412</v>
      </c>
      <c r="K246" s="340">
        <f t="shared" ca="1" si="7"/>
        <v>0.96078943915232284</v>
      </c>
      <c r="L246" s="19"/>
      <c r="M246" s="19"/>
      <c r="N246" s="19"/>
      <c r="O246" s="19"/>
      <c r="P246" s="19"/>
      <c r="Q246" s="19"/>
      <c r="R246" s="19"/>
      <c r="S246" s="19"/>
      <c r="T246" s="19"/>
      <c r="U246" s="19"/>
      <c r="V246" s="19"/>
      <c r="W246" s="19"/>
      <c r="X246" s="19"/>
      <c r="Y246" s="19"/>
      <c r="Z246" s="19"/>
    </row>
    <row r="247" spans="1:26" x14ac:dyDescent="0.25">
      <c r="A247" s="19"/>
      <c r="B247" s="19"/>
      <c r="C247" s="321" t="s">
        <v>309</v>
      </c>
      <c r="D247" s="321">
        <v>10</v>
      </c>
      <c r="E247" s="340">
        <f t="shared" si="4"/>
        <v>0.30721690030040766</v>
      </c>
      <c r="F247" s="340">
        <f t="shared" si="4"/>
        <v>0.35934707624043988</v>
      </c>
      <c r="G247" s="340">
        <f t="shared" si="4"/>
        <v>0.39054922347126891</v>
      </c>
      <c r="H247" s="340">
        <f t="shared" si="4"/>
        <v>0.40615614823616364</v>
      </c>
      <c r="I247" s="340">
        <f t="shared" si="5"/>
        <v>0.42307692307692307</v>
      </c>
      <c r="J247" s="340">
        <f t="shared" ca="1" si="6"/>
        <v>0.39054922347126891</v>
      </c>
      <c r="K247" s="340">
        <f t="shared" ca="1" si="7"/>
        <v>0.85214378896621112</v>
      </c>
      <c r="L247" s="19"/>
      <c r="M247" s="19"/>
      <c r="N247" s="19"/>
      <c r="O247" s="19"/>
      <c r="P247" s="19"/>
      <c r="Q247" s="19"/>
      <c r="R247" s="19"/>
      <c r="S247" s="19"/>
      <c r="T247" s="19"/>
      <c r="U247" s="19"/>
      <c r="V247" s="19"/>
      <c r="W247" s="19"/>
      <c r="X247" s="19"/>
      <c r="Y247" s="19"/>
      <c r="Z247" s="19"/>
    </row>
    <row r="248" spans="1:26" x14ac:dyDescent="0.25">
      <c r="A248" s="19"/>
      <c r="B248" s="19"/>
      <c r="C248" s="321" t="s">
        <v>310</v>
      </c>
      <c r="D248" s="321">
        <v>11</v>
      </c>
      <c r="E248" s="340">
        <f t="shared" si="4"/>
        <v>0.2059336467522957</v>
      </c>
      <c r="F248" s="340">
        <f t="shared" si="4"/>
        <v>0.29301009870219907</v>
      </c>
      <c r="G248" s="340">
        <f t="shared" si="4"/>
        <v>0.35338355098169194</v>
      </c>
      <c r="H248" s="340">
        <f t="shared" si="4"/>
        <v>0.38595364788899994</v>
      </c>
      <c r="I248" s="340">
        <f t="shared" si="5"/>
        <v>0.42307692307692307</v>
      </c>
      <c r="J248" s="340">
        <f t="shared" ca="1" si="6"/>
        <v>0.35338355098169194</v>
      </c>
      <c r="K248" s="340">
        <f t="shared" ca="1" si="7"/>
        <v>0.69767632607103081</v>
      </c>
      <c r="L248" s="19"/>
      <c r="M248" s="19"/>
      <c r="N248" s="19"/>
      <c r="O248" s="19"/>
      <c r="P248" s="19"/>
      <c r="Q248" s="19"/>
      <c r="R248" s="19"/>
      <c r="S248" s="19"/>
      <c r="T248" s="19"/>
      <c r="U248" s="19"/>
      <c r="V248" s="19"/>
      <c r="W248" s="19"/>
      <c r="X248" s="19"/>
      <c r="Y248" s="19"/>
      <c r="Z248" s="19"/>
    </row>
    <row r="249" spans="1:26" x14ac:dyDescent="0.25">
      <c r="A249" s="19"/>
      <c r="B249" s="19"/>
      <c r="C249" s="321" t="s">
        <v>311</v>
      </c>
      <c r="D249" s="321">
        <v>12</v>
      </c>
      <c r="E249" s="340">
        <f t="shared" si="4"/>
        <v>0.11763116557635134</v>
      </c>
      <c r="F249" s="340">
        <f t="shared" si="4"/>
        <v>0.2201904358164509</v>
      </c>
      <c r="G249" s="340">
        <f t="shared" si="4"/>
        <v>0.30721690030040766</v>
      </c>
      <c r="H249" s="340">
        <f t="shared" si="4"/>
        <v>0.35934707624043988</v>
      </c>
      <c r="I249" s="340">
        <f t="shared" si="5"/>
        <v>0.42307692307692307</v>
      </c>
      <c r="J249" s="340">
        <f t="shared" ca="1" si="6"/>
        <v>0.30721690030040766</v>
      </c>
      <c r="K249" s="340">
        <f t="shared" ca="1" si="7"/>
        <v>0.52729242404304844</v>
      </c>
      <c r="L249" s="19"/>
      <c r="M249" s="19"/>
      <c r="N249" s="19"/>
      <c r="O249" s="19"/>
      <c r="P249" s="19"/>
      <c r="Q249" s="19"/>
      <c r="R249" s="19"/>
      <c r="S249" s="19"/>
      <c r="T249" s="19"/>
      <c r="U249" s="19"/>
      <c r="V249" s="19"/>
      <c r="W249" s="19"/>
      <c r="X249" s="19"/>
      <c r="Y249" s="19"/>
      <c r="Z249" s="19"/>
    </row>
    <row r="250" spans="1:26"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x14ac:dyDescent="0.25">
      <c r="A253" s="19"/>
      <c r="B253" s="19"/>
      <c r="C253" s="339" t="s">
        <v>313</v>
      </c>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x14ac:dyDescent="0.25">
      <c r="A254" s="19"/>
      <c r="B254" s="19"/>
      <c r="C254" s="19" t="s">
        <v>293</v>
      </c>
      <c r="D254" s="19"/>
      <c r="E254" s="19">
        <v>8</v>
      </c>
      <c r="F254" s="19">
        <v>8</v>
      </c>
      <c r="G254" s="19">
        <v>8</v>
      </c>
      <c r="H254" s="19">
        <v>8</v>
      </c>
      <c r="I254" s="19"/>
      <c r="J254" s="19"/>
      <c r="K254" s="19"/>
      <c r="L254" s="19"/>
      <c r="M254" s="19"/>
      <c r="N254" s="19"/>
      <c r="O254" s="19"/>
      <c r="P254" s="19"/>
      <c r="Q254" s="19"/>
      <c r="R254" s="19"/>
      <c r="S254" s="19"/>
      <c r="T254" s="19"/>
      <c r="U254" s="19"/>
      <c r="V254" s="19"/>
      <c r="W254" s="19"/>
      <c r="X254" s="19"/>
      <c r="Y254" s="19"/>
      <c r="Z254" s="19"/>
    </row>
    <row r="255" spans="1:26" x14ac:dyDescent="0.25">
      <c r="A255" s="19"/>
      <c r="B255" s="19"/>
      <c r="C255" s="19" t="s">
        <v>294</v>
      </c>
      <c r="D255" s="19"/>
      <c r="E255" s="19">
        <v>3</v>
      </c>
      <c r="F255" s="19">
        <v>4.5</v>
      </c>
      <c r="G255" s="19">
        <v>7</v>
      </c>
      <c r="H255" s="19">
        <v>9</v>
      </c>
      <c r="I255" s="19"/>
      <c r="J255" s="19"/>
      <c r="K255" s="19"/>
      <c r="L255" s="19"/>
      <c r="M255" s="19"/>
      <c r="N255" s="19"/>
      <c r="O255" s="19"/>
      <c r="P255" s="19"/>
      <c r="Q255" s="19"/>
      <c r="R255" s="19"/>
      <c r="S255" s="19"/>
      <c r="T255" s="19"/>
      <c r="U255" s="19"/>
      <c r="V255" s="19"/>
      <c r="W255" s="19"/>
      <c r="X255" s="19"/>
      <c r="Y255" s="19"/>
      <c r="Z255" s="19"/>
    </row>
    <row r="256" spans="1:26"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x14ac:dyDescent="0.25">
      <c r="A257" s="19"/>
      <c r="B257" s="19"/>
      <c r="C257" s="19"/>
      <c r="D257" s="19"/>
      <c r="E257" s="680" t="s">
        <v>295</v>
      </c>
      <c r="F257" s="680"/>
      <c r="G257" s="680"/>
      <c r="H257" s="680"/>
      <c r="I257" s="680"/>
      <c r="J257" s="19"/>
      <c r="K257" s="19"/>
      <c r="L257" s="19"/>
      <c r="M257" s="19"/>
      <c r="N257" s="19"/>
      <c r="O257" s="19"/>
      <c r="P257" s="19"/>
      <c r="Q257" s="19"/>
      <c r="R257" s="19"/>
      <c r="S257" s="19"/>
      <c r="T257" s="19"/>
      <c r="U257" s="19"/>
      <c r="V257" s="19"/>
      <c r="W257" s="19"/>
      <c r="X257" s="19"/>
      <c r="Y257" s="19"/>
      <c r="Z257" s="19"/>
    </row>
    <row r="258" spans="1:26" ht="48" x14ac:dyDescent="0.25">
      <c r="A258" s="19"/>
      <c r="B258" s="19"/>
      <c r="C258" s="336" t="s">
        <v>296</v>
      </c>
      <c r="D258" s="336" t="s">
        <v>297</v>
      </c>
      <c r="E258" s="336" t="s">
        <v>97</v>
      </c>
      <c r="F258" s="336" t="s">
        <v>98</v>
      </c>
      <c r="G258" s="336" t="s">
        <v>99</v>
      </c>
      <c r="H258" s="336" t="s">
        <v>100</v>
      </c>
      <c r="I258" s="336" t="s">
        <v>101</v>
      </c>
      <c r="J258" s="336" t="s">
        <v>298</v>
      </c>
      <c r="K258" s="336" t="s">
        <v>299</v>
      </c>
      <c r="L258" s="19"/>
      <c r="M258" s="19"/>
      <c r="N258" s="19"/>
      <c r="O258" s="19"/>
      <c r="P258" s="19"/>
      <c r="Q258" s="19"/>
      <c r="R258" s="19"/>
      <c r="S258" s="19"/>
      <c r="T258" s="19"/>
      <c r="U258" s="19"/>
      <c r="V258" s="19"/>
      <c r="W258" s="19"/>
      <c r="X258" s="19"/>
      <c r="Y258" s="19"/>
      <c r="Z258" s="19"/>
    </row>
    <row r="259" spans="1:26" x14ac:dyDescent="0.25">
      <c r="A259" s="19"/>
      <c r="B259" s="19"/>
      <c r="C259" s="321" t="s">
        <v>300</v>
      </c>
      <c r="D259" s="321">
        <v>1</v>
      </c>
      <c r="E259" s="340">
        <f t="shared" ref="E259:H270" si="8">(NORMDIST($D259,E$254,E$255,FALSE)/NORMDIST(E$254,E$254,E$255,FALSE))*Soil_SWC_C</f>
        <v>2.7808223645455189E-2</v>
      </c>
      <c r="F259" s="340">
        <f t="shared" si="8"/>
        <v>0.12617596376906295</v>
      </c>
      <c r="G259" s="340">
        <f t="shared" si="8"/>
        <v>0.2566091252630372</v>
      </c>
      <c r="H259" s="340">
        <f t="shared" si="8"/>
        <v>0.31265016381089983</v>
      </c>
      <c r="I259" s="340">
        <f t="shared" ref="I259:I270" si="9">Soil_SWC_C</f>
        <v>0.42307692307692307</v>
      </c>
      <c r="J259" s="340">
        <f t="shared" ref="J259:J270" ca="1" si="10">OFFSET(D259,0,$F$23)</f>
        <v>0.2566091252630372</v>
      </c>
      <c r="K259" s="340">
        <f t="shared" ref="K259:K270" ca="1" si="11">(J259/Soil_SWC_C)^2</f>
        <v>0.36787944117144233</v>
      </c>
      <c r="L259" s="19"/>
      <c r="M259" s="19"/>
      <c r="N259" s="19"/>
      <c r="O259" s="19"/>
      <c r="P259" s="19"/>
      <c r="Q259" s="19"/>
      <c r="R259" s="19"/>
      <c r="S259" s="19"/>
      <c r="T259" s="19"/>
      <c r="U259" s="19"/>
      <c r="V259" s="19"/>
      <c r="W259" s="19"/>
      <c r="X259" s="19"/>
      <c r="Y259" s="19"/>
      <c r="Z259" s="19"/>
    </row>
    <row r="260" spans="1:26" x14ac:dyDescent="0.25">
      <c r="A260" s="19"/>
      <c r="B260" s="19"/>
      <c r="C260" s="321" t="s">
        <v>301</v>
      </c>
      <c r="D260" s="321">
        <v>2</v>
      </c>
      <c r="E260" s="340">
        <f t="shared" si="8"/>
        <v>5.7257235215489997E-2</v>
      </c>
      <c r="F260" s="340">
        <f t="shared" si="8"/>
        <v>0.17393212290688703</v>
      </c>
      <c r="G260" s="340">
        <f t="shared" si="8"/>
        <v>0.29301009870219907</v>
      </c>
      <c r="H260" s="340">
        <f t="shared" si="8"/>
        <v>0.33877351661864957</v>
      </c>
      <c r="I260" s="340">
        <f t="shared" si="9"/>
        <v>0.42307692307692307</v>
      </c>
      <c r="J260" s="340">
        <f t="shared" ca="1" si="10"/>
        <v>0.29301009870219907</v>
      </c>
      <c r="K260" s="340">
        <f t="shared" ca="1" si="11"/>
        <v>0.47965226883004436</v>
      </c>
      <c r="L260" s="19"/>
      <c r="M260" s="19"/>
      <c r="N260" s="19"/>
      <c r="O260" s="19"/>
      <c r="P260" s="19"/>
      <c r="Q260" s="19"/>
      <c r="R260" s="19"/>
      <c r="S260" s="19"/>
      <c r="T260" s="19"/>
      <c r="U260" s="19"/>
      <c r="V260" s="19"/>
      <c r="W260" s="19"/>
      <c r="X260" s="19"/>
      <c r="Y260" s="19"/>
      <c r="Z260" s="19"/>
    </row>
    <row r="261" spans="1:26" x14ac:dyDescent="0.25">
      <c r="A261" s="19"/>
      <c r="B261" s="19"/>
      <c r="C261" s="321" t="s">
        <v>302</v>
      </c>
      <c r="D261" s="321">
        <v>3</v>
      </c>
      <c r="E261" s="340">
        <f t="shared" si="8"/>
        <v>0.105495165251933</v>
      </c>
      <c r="F261" s="340">
        <f t="shared" si="8"/>
        <v>0.22821086844668814</v>
      </c>
      <c r="G261" s="340">
        <f t="shared" si="8"/>
        <v>0.32781583529675934</v>
      </c>
      <c r="H261" s="340">
        <f t="shared" si="8"/>
        <v>0.36257560791492571</v>
      </c>
      <c r="I261" s="340">
        <f t="shared" si="9"/>
        <v>0.42307692307692307</v>
      </c>
      <c r="J261" s="340">
        <f t="shared" ca="1" si="10"/>
        <v>0.32781583529675934</v>
      </c>
      <c r="K261" s="340">
        <f t="shared" ca="1" si="11"/>
        <v>0.60037304119840451</v>
      </c>
      <c r="L261" s="19"/>
      <c r="M261" s="19"/>
      <c r="N261" s="19"/>
      <c r="O261" s="19"/>
      <c r="P261" s="19"/>
      <c r="Q261" s="19"/>
      <c r="R261" s="19"/>
      <c r="S261" s="19"/>
      <c r="T261" s="19"/>
      <c r="U261" s="19"/>
      <c r="V261" s="19"/>
      <c r="W261" s="19"/>
      <c r="X261" s="19"/>
      <c r="Y261" s="19"/>
      <c r="Z261" s="19"/>
    </row>
    <row r="262" spans="1:26" x14ac:dyDescent="0.25">
      <c r="A262" s="19"/>
      <c r="B262" s="19"/>
      <c r="C262" s="321" t="s">
        <v>303</v>
      </c>
      <c r="D262" s="321">
        <v>4</v>
      </c>
      <c r="E262" s="340">
        <f t="shared" si="8"/>
        <v>0.17393212290688703</v>
      </c>
      <c r="F262" s="340">
        <f t="shared" si="8"/>
        <v>0.28500088495353826</v>
      </c>
      <c r="G262" s="340">
        <f t="shared" si="8"/>
        <v>0.35934707624043988</v>
      </c>
      <c r="H262" s="340">
        <f t="shared" si="8"/>
        <v>0.38328873470017716</v>
      </c>
      <c r="I262" s="340">
        <f t="shared" si="9"/>
        <v>0.42307692307692307</v>
      </c>
      <c r="J262" s="340">
        <f t="shared" ca="1" si="10"/>
        <v>0.35934707624043988</v>
      </c>
      <c r="K262" s="340">
        <f t="shared" ca="1" si="11"/>
        <v>0.72142229035475613</v>
      </c>
      <c r="L262" s="19"/>
      <c r="M262" s="19"/>
      <c r="N262" s="19"/>
      <c r="O262" s="19"/>
      <c r="P262" s="19"/>
      <c r="Q262" s="19"/>
      <c r="R262" s="19"/>
      <c r="S262" s="19"/>
      <c r="T262" s="19"/>
      <c r="U262" s="19"/>
      <c r="V262" s="19"/>
      <c r="W262" s="19"/>
      <c r="X262" s="19"/>
      <c r="Y262" s="19"/>
      <c r="Z262" s="19"/>
    </row>
    <row r="263" spans="1:26" x14ac:dyDescent="0.25">
      <c r="A263" s="19"/>
      <c r="B263" s="19"/>
      <c r="C263" s="321" t="s">
        <v>304</v>
      </c>
      <c r="D263" s="321">
        <v>5</v>
      </c>
      <c r="E263" s="340">
        <f t="shared" si="8"/>
        <v>0.25660912526303725</v>
      </c>
      <c r="F263" s="340">
        <f t="shared" si="8"/>
        <v>0.33877351661864957</v>
      </c>
      <c r="G263" s="340">
        <f t="shared" si="8"/>
        <v>0.38595364788899994</v>
      </c>
      <c r="H263" s="340">
        <f t="shared" si="8"/>
        <v>0.40021362146055461</v>
      </c>
      <c r="I263" s="340">
        <f t="shared" si="9"/>
        <v>0.42307692307692307</v>
      </c>
      <c r="J263" s="340">
        <f t="shared" ca="1" si="10"/>
        <v>0.38595364788899994</v>
      </c>
      <c r="K263" s="340">
        <f t="shared" ca="1" si="11"/>
        <v>0.83220750069030147</v>
      </c>
      <c r="L263" s="19"/>
      <c r="M263" s="19"/>
      <c r="N263" s="19"/>
      <c r="O263" s="19"/>
      <c r="P263" s="19"/>
      <c r="Q263" s="19"/>
      <c r="R263" s="19"/>
      <c r="S263" s="19"/>
      <c r="T263" s="19"/>
      <c r="U263" s="19"/>
      <c r="V263" s="19"/>
      <c r="W263" s="19"/>
      <c r="X263" s="19"/>
      <c r="Y263" s="19"/>
      <c r="Z263" s="19"/>
    </row>
    <row r="264" spans="1:26" x14ac:dyDescent="0.25">
      <c r="A264" s="19"/>
      <c r="B264" s="19"/>
      <c r="C264" s="321" t="s">
        <v>305</v>
      </c>
      <c r="D264" s="321">
        <v>6</v>
      </c>
      <c r="E264" s="340">
        <f t="shared" si="8"/>
        <v>0.33877351661864957</v>
      </c>
      <c r="F264" s="340">
        <f t="shared" si="8"/>
        <v>0.38328873470017716</v>
      </c>
      <c r="G264" s="340">
        <f t="shared" si="8"/>
        <v>0.40615614823616364</v>
      </c>
      <c r="H264" s="340">
        <f t="shared" si="8"/>
        <v>0.41275849156589633</v>
      </c>
      <c r="I264" s="340">
        <f t="shared" si="9"/>
        <v>0.42307692307692307</v>
      </c>
      <c r="J264" s="340">
        <f t="shared" ca="1" si="10"/>
        <v>0.40615614823616364</v>
      </c>
      <c r="K264" s="340">
        <f t="shared" ca="1" si="11"/>
        <v>0.92161044729772479</v>
      </c>
      <c r="L264" s="19"/>
      <c r="M264" s="19"/>
      <c r="N264" s="19"/>
      <c r="O264" s="19"/>
      <c r="P264" s="19"/>
      <c r="Q264" s="19"/>
      <c r="R264" s="19"/>
      <c r="S264" s="19"/>
      <c r="T264" s="19"/>
      <c r="U264" s="19"/>
      <c r="V264" s="19"/>
      <c r="W264" s="19"/>
      <c r="X264" s="19"/>
      <c r="Y264" s="19"/>
      <c r="Z264" s="19"/>
    </row>
    <row r="265" spans="1:26" x14ac:dyDescent="0.25">
      <c r="A265" s="19"/>
      <c r="B265" s="19"/>
      <c r="C265" s="321" t="s">
        <v>306</v>
      </c>
      <c r="D265" s="321">
        <v>7</v>
      </c>
      <c r="E265" s="340">
        <f t="shared" si="8"/>
        <v>0.40021362146055461</v>
      </c>
      <c r="F265" s="340">
        <f t="shared" si="8"/>
        <v>0.41275849156589633</v>
      </c>
      <c r="G265" s="340">
        <f t="shared" si="8"/>
        <v>0.4187817629679258</v>
      </c>
      <c r="H265" s="340">
        <f t="shared" si="8"/>
        <v>0.42047338102272513</v>
      </c>
      <c r="I265" s="340">
        <f t="shared" si="9"/>
        <v>0.42307692307692307</v>
      </c>
      <c r="J265" s="340">
        <f t="shared" ca="1" si="10"/>
        <v>0.4187817629679258</v>
      </c>
      <c r="K265" s="340">
        <f t="shared" ca="1" si="11"/>
        <v>0.97979867385370423</v>
      </c>
      <c r="L265" s="19"/>
      <c r="M265" s="19"/>
      <c r="N265" s="19"/>
      <c r="O265" s="19"/>
      <c r="P265" s="19"/>
      <c r="Q265" s="19"/>
      <c r="R265" s="19"/>
      <c r="S265" s="19"/>
      <c r="T265" s="19"/>
      <c r="U265" s="19"/>
      <c r="V265" s="19"/>
      <c r="W265" s="19"/>
      <c r="X265" s="19"/>
      <c r="Y265" s="19"/>
      <c r="Z265" s="19"/>
    </row>
    <row r="266" spans="1:26" x14ac:dyDescent="0.25">
      <c r="A266" s="19"/>
      <c r="B266" s="19"/>
      <c r="C266" s="321" t="s">
        <v>307</v>
      </c>
      <c r="D266" s="321">
        <v>8</v>
      </c>
      <c r="E266" s="340">
        <f t="shared" si="8"/>
        <v>0.42307692307692307</v>
      </c>
      <c r="F266" s="340">
        <f t="shared" si="8"/>
        <v>0.42307692307692307</v>
      </c>
      <c r="G266" s="340">
        <f t="shared" si="8"/>
        <v>0.42307692307692307</v>
      </c>
      <c r="H266" s="340">
        <f t="shared" si="8"/>
        <v>0.42307692307692307</v>
      </c>
      <c r="I266" s="340">
        <f t="shared" si="9"/>
        <v>0.42307692307692307</v>
      </c>
      <c r="J266" s="340">
        <f t="shared" ca="1" si="10"/>
        <v>0.42307692307692307</v>
      </c>
      <c r="K266" s="340">
        <f t="shared" ca="1" si="11"/>
        <v>1</v>
      </c>
      <c r="L266" s="19"/>
      <c r="M266" s="19"/>
      <c r="N266" s="19"/>
      <c r="O266" s="19"/>
      <c r="P266" s="19"/>
      <c r="Q266" s="19"/>
      <c r="R266" s="19"/>
      <c r="S266" s="19"/>
      <c r="T266" s="19"/>
      <c r="U266" s="19"/>
      <c r="V266" s="19"/>
      <c r="W266" s="19"/>
      <c r="X266" s="19"/>
      <c r="Y266" s="19"/>
      <c r="Z266" s="19"/>
    </row>
    <row r="267" spans="1:26" x14ac:dyDescent="0.25">
      <c r="A267" s="19"/>
      <c r="B267" s="19"/>
      <c r="C267" s="321" t="s">
        <v>308</v>
      </c>
      <c r="D267" s="321">
        <v>9</v>
      </c>
      <c r="E267" s="340">
        <f t="shared" si="8"/>
        <v>0.40021362146055461</v>
      </c>
      <c r="F267" s="340">
        <f t="shared" si="8"/>
        <v>0.41275849156589633</v>
      </c>
      <c r="G267" s="340">
        <f t="shared" si="8"/>
        <v>0.4187817629679258</v>
      </c>
      <c r="H267" s="340">
        <f t="shared" si="8"/>
        <v>0.42047338102272513</v>
      </c>
      <c r="I267" s="340">
        <f t="shared" si="9"/>
        <v>0.42307692307692307</v>
      </c>
      <c r="J267" s="340">
        <f t="shared" ca="1" si="10"/>
        <v>0.4187817629679258</v>
      </c>
      <c r="K267" s="340">
        <f t="shared" ca="1" si="11"/>
        <v>0.97979867385370423</v>
      </c>
      <c r="L267" s="19"/>
      <c r="M267" s="19"/>
      <c r="N267" s="19"/>
      <c r="O267" s="19"/>
      <c r="P267" s="19"/>
      <c r="Q267" s="19"/>
      <c r="R267" s="19"/>
      <c r="S267" s="19"/>
      <c r="T267" s="19"/>
      <c r="U267" s="19"/>
      <c r="V267" s="19"/>
      <c r="W267" s="19"/>
      <c r="X267" s="19"/>
      <c r="Y267" s="19"/>
      <c r="Z267" s="19"/>
    </row>
    <row r="268" spans="1:26" x14ac:dyDescent="0.25">
      <c r="A268" s="19"/>
      <c r="B268" s="19"/>
      <c r="C268" s="321" t="s">
        <v>309</v>
      </c>
      <c r="D268" s="321">
        <v>10</v>
      </c>
      <c r="E268" s="340">
        <f t="shared" si="8"/>
        <v>0.33877351661864957</v>
      </c>
      <c r="F268" s="340">
        <f t="shared" si="8"/>
        <v>0.38328873470017716</v>
      </c>
      <c r="G268" s="340">
        <f t="shared" si="8"/>
        <v>0.40615614823616364</v>
      </c>
      <c r="H268" s="340">
        <f t="shared" si="8"/>
        <v>0.41275849156589633</v>
      </c>
      <c r="I268" s="340">
        <f t="shared" si="9"/>
        <v>0.42307692307692307</v>
      </c>
      <c r="J268" s="340">
        <f t="shared" ca="1" si="10"/>
        <v>0.40615614823616364</v>
      </c>
      <c r="K268" s="340">
        <f t="shared" ca="1" si="11"/>
        <v>0.92161044729772479</v>
      </c>
      <c r="L268" s="19"/>
      <c r="M268" s="19"/>
      <c r="N268" s="19"/>
      <c r="O268" s="19"/>
      <c r="P268" s="19"/>
      <c r="Q268" s="19"/>
      <c r="R268" s="19"/>
      <c r="S268" s="19"/>
      <c r="T268" s="19"/>
      <c r="U268" s="19"/>
      <c r="V268" s="19"/>
      <c r="W268" s="19"/>
      <c r="X268" s="19"/>
      <c r="Y268" s="19"/>
      <c r="Z268" s="19"/>
    </row>
    <row r="269" spans="1:26" x14ac:dyDescent="0.25">
      <c r="A269" s="19"/>
      <c r="B269" s="19"/>
      <c r="C269" s="321" t="s">
        <v>310</v>
      </c>
      <c r="D269" s="321">
        <v>11</v>
      </c>
      <c r="E269" s="340">
        <f t="shared" si="8"/>
        <v>0.25660912526303725</v>
      </c>
      <c r="F269" s="340">
        <f t="shared" si="8"/>
        <v>0.33877351661864957</v>
      </c>
      <c r="G269" s="340">
        <f t="shared" si="8"/>
        <v>0.38595364788899994</v>
      </c>
      <c r="H269" s="340">
        <f t="shared" si="8"/>
        <v>0.40021362146055461</v>
      </c>
      <c r="I269" s="340">
        <f t="shared" si="9"/>
        <v>0.42307692307692307</v>
      </c>
      <c r="J269" s="340">
        <f t="shared" ca="1" si="10"/>
        <v>0.38595364788899994</v>
      </c>
      <c r="K269" s="340">
        <f t="shared" ca="1" si="11"/>
        <v>0.83220750069030147</v>
      </c>
      <c r="L269" s="19"/>
      <c r="M269" s="19"/>
      <c r="N269" s="19"/>
      <c r="O269" s="19"/>
      <c r="P269" s="19"/>
      <c r="Q269" s="19"/>
      <c r="R269" s="19"/>
      <c r="S269" s="19"/>
      <c r="T269" s="19"/>
      <c r="U269" s="19"/>
      <c r="V269" s="19"/>
      <c r="W269" s="19"/>
      <c r="X269" s="19"/>
      <c r="Y269" s="19"/>
      <c r="Z269" s="19"/>
    </row>
    <row r="270" spans="1:26" x14ac:dyDescent="0.25">
      <c r="A270" s="19"/>
      <c r="B270" s="19"/>
      <c r="C270" s="321" t="s">
        <v>311</v>
      </c>
      <c r="D270" s="321">
        <v>12</v>
      </c>
      <c r="E270" s="340">
        <f t="shared" si="8"/>
        <v>0.17393212290688703</v>
      </c>
      <c r="F270" s="340">
        <f t="shared" si="8"/>
        <v>0.28500088495353826</v>
      </c>
      <c r="G270" s="340">
        <f t="shared" si="8"/>
        <v>0.35934707624043988</v>
      </c>
      <c r="H270" s="340">
        <f t="shared" si="8"/>
        <v>0.38328873470017716</v>
      </c>
      <c r="I270" s="340">
        <f t="shared" si="9"/>
        <v>0.42307692307692307</v>
      </c>
      <c r="J270" s="340">
        <f t="shared" ca="1" si="10"/>
        <v>0.35934707624043988</v>
      </c>
      <c r="K270" s="340">
        <f t="shared" ca="1" si="11"/>
        <v>0.72142229035475613</v>
      </c>
      <c r="L270" s="19"/>
      <c r="M270" s="19"/>
      <c r="N270" s="19"/>
      <c r="O270" s="19"/>
      <c r="P270" s="19"/>
      <c r="Q270" s="19"/>
      <c r="R270" s="19"/>
      <c r="S270" s="19"/>
      <c r="T270" s="19"/>
      <c r="U270" s="19"/>
      <c r="V270" s="19"/>
      <c r="W270" s="19"/>
      <c r="X270" s="19"/>
      <c r="Y270" s="19"/>
      <c r="Z270" s="19"/>
    </row>
    <row r="271" spans="1:26" x14ac:dyDescent="0.2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x14ac:dyDescent="0.2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x14ac:dyDescent="0.25">
      <c r="A273" s="19"/>
      <c r="B273" s="19"/>
      <c r="C273" s="18" t="s">
        <v>314</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36" x14ac:dyDescent="0.25">
      <c r="A274" s="19"/>
      <c r="B274" s="19"/>
      <c r="C274" s="19"/>
      <c r="D274" s="19"/>
      <c r="E274" s="341"/>
      <c r="F274" s="336" t="s">
        <v>315</v>
      </c>
      <c r="G274" s="336" t="s">
        <v>316</v>
      </c>
      <c r="H274" s="336" t="s">
        <v>317</v>
      </c>
      <c r="I274" s="336" t="s">
        <v>318</v>
      </c>
      <c r="J274" s="336" t="s">
        <v>319</v>
      </c>
      <c r="K274" s="336" t="s">
        <v>320</v>
      </c>
      <c r="L274" s="336" t="s">
        <v>321</v>
      </c>
      <c r="M274" s="336" t="s">
        <v>322</v>
      </c>
      <c r="N274" s="336" t="s">
        <v>323</v>
      </c>
      <c r="O274" s="336" t="s">
        <v>324</v>
      </c>
      <c r="P274" s="19"/>
      <c r="Q274" s="19"/>
      <c r="R274" s="19"/>
      <c r="S274" s="19"/>
      <c r="T274" s="19"/>
      <c r="U274" s="19"/>
      <c r="V274" s="19"/>
      <c r="W274" s="19"/>
      <c r="X274" s="19"/>
      <c r="Y274" s="19"/>
      <c r="Z274" s="19"/>
    </row>
    <row r="275" spans="1:26" x14ac:dyDescent="0.25">
      <c r="A275" s="19"/>
      <c r="B275" s="19"/>
      <c r="C275" s="19"/>
      <c r="D275" s="19"/>
      <c r="E275" s="342" t="s">
        <v>325</v>
      </c>
      <c r="F275" s="343">
        <v>110</v>
      </c>
      <c r="G275" s="344">
        <v>90</v>
      </c>
      <c r="H275" s="344">
        <v>110</v>
      </c>
      <c r="I275" s="344">
        <v>130</v>
      </c>
      <c r="J275" s="344">
        <v>130</v>
      </c>
      <c r="K275" s="344">
        <v>70</v>
      </c>
      <c r="L275" s="344">
        <v>70</v>
      </c>
      <c r="M275" s="331"/>
      <c r="N275" s="331"/>
      <c r="O275" s="331"/>
      <c r="P275" s="19"/>
      <c r="Q275" s="19"/>
      <c r="R275" s="19"/>
      <c r="S275" s="19"/>
      <c r="T275" s="19"/>
      <c r="U275" s="19"/>
      <c r="V275" s="19"/>
      <c r="W275" s="19"/>
      <c r="X275" s="19"/>
      <c r="Y275" s="19"/>
      <c r="Z275" s="19"/>
    </row>
    <row r="276" spans="1:26" x14ac:dyDescent="0.25">
      <c r="A276" s="19"/>
      <c r="B276" s="19"/>
      <c r="C276" s="19"/>
      <c r="D276" s="19"/>
      <c r="E276" s="342" t="s">
        <v>326</v>
      </c>
      <c r="F276" s="345">
        <v>15</v>
      </c>
      <c r="G276" s="346">
        <v>15</v>
      </c>
      <c r="H276" s="346">
        <v>10</v>
      </c>
      <c r="I276" s="346">
        <v>10</v>
      </c>
      <c r="J276" s="346">
        <v>10</v>
      </c>
      <c r="K276" s="346">
        <v>40</v>
      </c>
      <c r="L276" s="346">
        <v>45</v>
      </c>
      <c r="M276" s="332"/>
      <c r="N276" s="332"/>
      <c r="O276" s="332"/>
      <c r="P276" s="19"/>
      <c r="Q276" s="19"/>
      <c r="R276" s="19"/>
      <c r="S276" s="19"/>
      <c r="T276" s="19"/>
      <c r="U276" s="19"/>
      <c r="V276" s="19"/>
      <c r="W276" s="19"/>
      <c r="X276" s="19"/>
      <c r="Y276" s="19"/>
      <c r="Z276" s="19"/>
    </row>
    <row r="277" spans="1:26" x14ac:dyDescent="0.25">
      <c r="A277" s="19"/>
      <c r="B277" s="19"/>
      <c r="C277" s="23"/>
      <c r="D277" s="347" t="s">
        <v>327</v>
      </c>
      <c r="E277" s="347" t="s">
        <v>328</v>
      </c>
      <c r="F277" s="348">
        <v>0.75</v>
      </c>
      <c r="G277" s="349">
        <v>0.75</v>
      </c>
      <c r="H277" s="349">
        <v>0.75</v>
      </c>
      <c r="I277" s="349">
        <v>0.75</v>
      </c>
      <c r="J277" s="349">
        <v>0.75</v>
      </c>
      <c r="K277" s="349">
        <v>0.75</v>
      </c>
      <c r="L277" s="349">
        <v>0.5</v>
      </c>
      <c r="M277" s="350" t="s">
        <v>329</v>
      </c>
      <c r="N277" s="333"/>
      <c r="O277" s="333"/>
      <c r="P277" s="19"/>
      <c r="Q277" s="19"/>
      <c r="R277" s="19"/>
      <c r="S277" s="19"/>
      <c r="T277" s="19"/>
      <c r="U277" s="19"/>
      <c r="V277" s="19"/>
      <c r="W277" s="19"/>
      <c r="X277" s="19"/>
      <c r="Y277" s="19"/>
      <c r="Z277" s="19"/>
    </row>
    <row r="278" spans="1:26" x14ac:dyDescent="0.25">
      <c r="A278" s="19"/>
      <c r="B278" s="19"/>
      <c r="C278" s="23" t="s">
        <v>97</v>
      </c>
      <c r="D278" s="351">
        <v>300</v>
      </c>
      <c r="E278" s="352">
        <f>0.7*D278</f>
        <v>210</v>
      </c>
      <c r="F278" s="325">
        <f>(($E278-1/3*$E278)*F$276*F277)/1000</f>
        <v>1.575</v>
      </c>
      <c r="G278" s="325">
        <f t="shared" ref="G278:L278" si="12">(($E278-1/3*$E278)*G$276*G277)/1000</f>
        <v>1.575</v>
      </c>
      <c r="H278" s="325">
        <f t="shared" si="12"/>
        <v>1.05</v>
      </c>
      <c r="I278" s="325">
        <f t="shared" si="12"/>
        <v>1.05</v>
      </c>
      <c r="J278" s="325">
        <f t="shared" si="12"/>
        <v>1.05</v>
      </c>
      <c r="K278" s="325">
        <f t="shared" si="12"/>
        <v>4.2</v>
      </c>
      <c r="L278" s="325">
        <f t="shared" si="12"/>
        <v>3.15</v>
      </c>
      <c r="M278" s="353">
        <f>$L278/$M$287</f>
        <v>3.452054794520548</v>
      </c>
      <c r="N278" s="354">
        <f>M278*$M$288</f>
        <v>13.808219178082192</v>
      </c>
      <c r="O278" s="354">
        <f>M278*$M$289</f>
        <v>172.60273972602741</v>
      </c>
      <c r="P278" s="19"/>
      <c r="Q278" s="19"/>
      <c r="R278" s="19"/>
      <c r="S278" s="19"/>
      <c r="T278" s="19"/>
      <c r="U278" s="19"/>
      <c r="V278" s="19"/>
      <c r="W278" s="19"/>
      <c r="X278" s="19"/>
      <c r="Y278" s="19"/>
      <c r="Z278" s="19"/>
    </row>
    <row r="279" spans="1:26" x14ac:dyDescent="0.25">
      <c r="A279" s="19"/>
      <c r="B279" s="19"/>
      <c r="C279" s="23" t="s">
        <v>98</v>
      </c>
      <c r="D279" s="351">
        <v>387.5</v>
      </c>
      <c r="E279" s="352">
        <f>0.7*D279</f>
        <v>271.25</v>
      </c>
      <c r="F279" s="325">
        <f>(($E279-F$275)*F$276*F$277)/1000</f>
        <v>1.8140624999999999</v>
      </c>
      <c r="G279" s="325">
        <f t="shared" ref="G279:L279" si="13">(($E279-G$275)*G$276*G$277)/1000</f>
        <v>2.0390625</v>
      </c>
      <c r="H279" s="325">
        <f t="shared" si="13"/>
        <v>1.2093750000000001</v>
      </c>
      <c r="I279" s="325">
        <f t="shared" si="13"/>
        <v>1.059375</v>
      </c>
      <c r="J279" s="325">
        <f t="shared" si="13"/>
        <v>1.059375</v>
      </c>
      <c r="K279" s="325">
        <f t="shared" si="13"/>
        <v>6.0374999999999996</v>
      </c>
      <c r="L279" s="325">
        <f t="shared" si="13"/>
        <v>4.5281250000000002</v>
      </c>
      <c r="M279" s="353">
        <f>$L279/$M$287</f>
        <v>4.9623287671232879</v>
      </c>
      <c r="N279" s="354">
        <f>M279*$M$288</f>
        <v>19.849315068493151</v>
      </c>
      <c r="O279" s="354">
        <f>M279*$M$289</f>
        <v>248.11643835616439</v>
      </c>
      <c r="P279" s="19"/>
      <c r="Q279" s="19"/>
      <c r="R279" s="19"/>
      <c r="S279" s="19"/>
      <c r="T279" s="19"/>
      <c r="U279" s="19"/>
      <c r="V279" s="19"/>
      <c r="W279" s="19"/>
      <c r="X279" s="19"/>
      <c r="Y279" s="19"/>
      <c r="Z279" s="19"/>
    </row>
    <row r="280" spans="1:26" x14ac:dyDescent="0.25">
      <c r="A280" s="19"/>
      <c r="B280" s="19"/>
      <c r="C280" s="23" t="s">
        <v>99</v>
      </c>
      <c r="D280" s="351">
        <v>600</v>
      </c>
      <c r="E280" s="352">
        <f>0.7*D280</f>
        <v>420</v>
      </c>
      <c r="F280" s="325">
        <f t="shared" ref="F280:L282" si="14">(($E280-F$275)*F$276*F$277)/1000</f>
        <v>3.4874999999999998</v>
      </c>
      <c r="G280" s="325">
        <f t="shared" si="14"/>
        <v>3.7124999999999999</v>
      </c>
      <c r="H280" s="325">
        <f t="shared" si="14"/>
        <v>2.3250000000000002</v>
      </c>
      <c r="I280" s="325">
        <f t="shared" si="14"/>
        <v>2.1749999999999998</v>
      </c>
      <c r="J280" s="325">
        <f t="shared" si="14"/>
        <v>2.1749999999999998</v>
      </c>
      <c r="K280" s="325">
        <f t="shared" si="14"/>
        <v>10.5</v>
      </c>
      <c r="L280" s="325">
        <f t="shared" si="14"/>
        <v>7.875</v>
      </c>
      <c r="M280" s="353">
        <f>$L280/$M$287</f>
        <v>8.6301369863013697</v>
      </c>
      <c r="N280" s="354">
        <f>M280*$M$288</f>
        <v>34.520547945205479</v>
      </c>
      <c r="O280" s="354">
        <f>M280*$M$289</f>
        <v>431.50684931506851</v>
      </c>
      <c r="P280" s="19"/>
      <c r="Q280" s="19"/>
      <c r="R280" s="19"/>
      <c r="S280" s="19"/>
      <c r="T280" s="19"/>
      <c r="U280" s="19"/>
      <c r="V280" s="19"/>
      <c r="W280" s="19"/>
      <c r="X280" s="19"/>
      <c r="Y280" s="19"/>
      <c r="Z280" s="19"/>
    </row>
    <row r="281" spans="1:26" x14ac:dyDescent="0.25">
      <c r="A281" s="19"/>
      <c r="B281" s="19"/>
      <c r="C281" s="23" t="s">
        <v>100</v>
      </c>
      <c r="D281" s="351">
        <v>800</v>
      </c>
      <c r="E281" s="352">
        <f>0.7*D281</f>
        <v>560</v>
      </c>
      <c r="F281" s="325">
        <f t="shared" si="14"/>
        <v>5.0625</v>
      </c>
      <c r="G281" s="325">
        <f t="shared" si="14"/>
        <v>5.2874999999999996</v>
      </c>
      <c r="H281" s="325">
        <f t="shared" si="14"/>
        <v>3.375</v>
      </c>
      <c r="I281" s="325">
        <f t="shared" si="14"/>
        <v>3.2250000000000001</v>
      </c>
      <c r="J281" s="325">
        <f t="shared" si="14"/>
        <v>3.2250000000000001</v>
      </c>
      <c r="K281" s="325">
        <f t="shared" si="14"/>
        <v>14.7</v>
      </c>
      <c r="L281" s="325">
        <f t="shared" si="14"/>
        <v>11.025</v>
      </c>
      <c r="M281" s="353">
        <f>$L281/$M$287</f>
        <v>12.082191780821919</v>
      </c>
      <c r="N281" s="354">
        <f>M281*$M$288</f>
        <v>48.328767123287676</v>
      </c>
      <c r="O281" s="354">
        <f>M281*$M$289</f>
        <v>604.109589041096</v>
      </c>
      <c r="P281" s="19"/>
      <c r="Q281" s="19"/>
      <c r="R281" s="19"/>
      <c r="S281" s="19"/>
      <c r="T281" s="19"/>
      <c r="U281" s="19"/>
      <c r="V281" s="19"/>
      <c r="W281" s="19"/>
      <c r="X281" s="19"/>
      <c r="Y281" s="19"/>
      <c r="Z281" s="19"/>
    </row>
    <row r="282" spans="1:26" x14ac:dyDescent="0.25">
      <c r="A282" s="19"/>
      <c r="B282" s="19"/>
      <c r="C282" s="23" t="s">
        <v>101</v>
      </c>
      <c r="D282" s="355">
        <v>800</v>
      </c>
      <c r="E282" s="356">
        <f>0.7*D282</f>
        <v>560</v>
      </c>
      <c r="F282" s="325">
        <f t="shared" si="14"/>
        <v>5.0625</v>
      </c>
      <c r="G282" s="325">
        <f t="shared" si="14"/>
        <v>5.2874999999999996</v>
      </c>
      <c r="H282" s="325">
        <f t="shared" si="14"/>
        <v>3.375</v>
      </c>
      <c r="I282" s="325">
        <f t="shared" si="14"/>
        <v>3.2250000000000001</v>
      </c>
      <c r="J282" s="325">
        <f t="shared" si="14"/>
        <v>3.2250000000000001</v>
      </c>
      <c r="K282" s="325">
        <f t="shared" si="14"/>
        <v>14.7</v>
      </c>
      <c r="L282" s="325">
        <f t="shared" si="14"/>
        <v>11.025</v>
      </c>
      <c r="M282" s="353">
        <f>$L282/$M$287</f>
        <v>12.082191780821919</v>
      </c>
      <c r="N282" s="354">
        <f>M282*$M$288</f>
        <v>48.328767123287676</v>
      </c>
      <c r="O282" s="354">
        <f>M282*$M$289</f>
        <v>604.109589041096</v>
      </c>
      <c r="P282" s="19"/>
      <c r="Q282" s="19"/>
      <c r="R282" s="19"/>
      <c r="S282" s="19"/>
      <c r="T282" s="19"/>
      <c r="U282" s="19"/>
      <c r="V282" s="19"/>
      <c r="W282" s="19"/>
      <c r="X282" s="19"/>
      <c r="Y282" s="19"/>
      <c r="Z282" s="19"/>
    </row>
    <row r="283" spans="1:26" x14ac:dyDescent="0.25">
      <c r="A283" s="19"/>
      <c r="B283" s="19"/>
      <c r="C283" s="19"/>
      <c r="D283" s="19"/>
      <c r="E283" s="304"/>
      <c r="F283" s="19"/>
      <c r="G283" s="19"/>
      <c r="H283" s="19"/>
      <c r="I283" s="19"/>
      <c r="J283" s="19"/>
      <c r="K283" s="19"/>
      <c r="L283" s="19"/>
      <c r="M283" s="19"/>
      <c r="N283" s="19"/>
      <c r="O283" s="19"/>
      <c r="P283" s="19"/>
      <c r="Q283" s="19"/>
      <c r="R283" s="19"/>
      <c r="S283" s="19"/>
      <c r="T283" s="19"/>
      <c r="U283" s="19"/>
      <c r="V283" s="19"/>
      <c r="W283" s="19"/>
      <c r="X283" s="19"/>
      <c r="Y283" s="19"/>
      <c r="Z283" s="19"/>
    </row>
    <row r="284" spans="1:26" x14ac:dyDescent="0.25">
      <c r="A284" s="19"/>
      <c r="B284" s="19"/>
      <c r="C284" s="19"/>
      <c r="D284" s="19"/>
      <c r="E284" s="304"/>
      <c r="F284" s="19"/>
      <c r="G284" s="19"/>
      <c r="H284" s="19"/>
      <c r="I284" s="18" t="s">
        <v>102</v>
      </c>
      <c r="J284" s="19"/>
      <c r="K284" s="19"/>
      <c r="L284" s="19"/>
      <c r="M284" s="19"/>
      <c r="N284" s="19"/>
      <c r="O284" s="19"/>
      <c r="P284" s="19"/>
      <c r="Q284" s="19"/>
      <c r="R284" s="19"/>
      <c r="S284" s="19"/>
      <c r="T284" s="19"/>
      <c r="U284" s="19"/>
      <c r="V284" s="19"/>
      <c r="W284" s="19"/>
      <c r="X284" s="19"/>
      <c r="Y284" s="19"/>
      <c r="Z284" s="19"/>
    </row>
    <row r="285" spans="1:26" x14ac:dyDescent="0.25">
      <c r="A285" s="19"/>
      <c r="B285" s="19"/>
      <c r="C285" s="19"/>
      <c r="D285" s="19"/>
      <c r="E285" s="304"/>
      <c r="F285" s="19"/>
      <c r="G285" s="19"/>
      <c r="H285" s="19"/>
      <c r="I285" s="22" t="s">
        <v>103</v>
      </c>
      <c r="J285" s="357"/>
      <c r="K285" s="22"/>
      <c r="L285" s="22"/>
      <c r="M285" s="344">
        <v>1.5</v>
      </c>
      <c r="N285" s="304"/>
      <c r="O285" s="19"/>
      <c r="P285" s="19"/>
      <c r="Q285" s="19"/>
      <c r="R285" s="19"/>
      <c r="S285" s="19"/>
      <c r="T285" s="19"/>
      <c r="U285" s="19"/>
      <c r="V285" s="19"/>
      <c r="W285" s="19"/>
      <c r="X285" s="19"/>
      <c r="Y285" s="19"/>
      <c r="Z285" s="19"/>
    </row>
    <row r="286" spans="1:26" x14ac:dyDescent="0.25">
      <c r="A286" s="19"/>
      <c r="B286" s="19"/>
      <c r="C286" s="19"/>
      <c r="D286" s="19"/>
      <c r="E286" s="304"/>
      <c r="F286" s="19"/>
      <c r="G286" s="19"/>
      <c r="H286" s="19"/>
      <c r="I286" s="23" t="s">
        <v>104</v>
      </c>
      <c r="J286" s="358"/>
      <c r="K286" s="23"/>
      <c r="L286" s="23"/>
      <c r="M286" s="359">
        <v>0.6</v>
      </c>
      <c r="N286" s="304"/>
      <c r="O286" s="19"/>
      <c r="P286" s="19"/>
      <c r="Q286" s="19"/>
      <c r="R286" s="19"/>
      <c r="S286" s="19"/>
      <c r="T286" s="19"/>
      <c r="U286" s="19"/>
      <c r="V286" s="19"/>
      <c r="W286" s="19"/>
      <c r="X286" s="19"/>
      <c r="Y286" s="19"/>
      <c r="Z286" s="19"/>
    </row>
    <row r="287" spans="1:26" x14ac:dyDescent="0.25">
      <c r="A287" s="19"/>
      <c r="B287" s="19"/>
      <c r="C287" s="19"/>
      <c r="D287" s="19"/>
      <c r="E287" s="304"/>
      <c r="F287" s="19"/>
      <c r="G287" s="19"/>
      <c r="H287" s="19"/>
      <c r="I287" s="23" t="s">
        <v>105</v>
      </c>
      <c r="J287" s="358"/>
      <c r="K287" s="23"/>
      <c r="L287" s="23"/>
      <c r="M287" s="353">
        <f>(M285*365)/M286/1000</f>
        <v>0.91249999999999998</v>
      </c>
      <c r="N287" s="304"/>
      <c r="O287" s="19"/>
      <c r="P287" s="19"/>
      <c r="Q287" s="19"/>
      <c r="R287" s="19"/>
      <c r="S287" s="19"/>
      <c r="T287" s="19"/>
      <c r="U287" s="19"/>
      <c r="V287" s="19"/>
      <c r="W287" s="19"/>
      <c r="X287" s="19"/>
      <c r="Y287" s="19"/>
      <c r="Z287" s="19"/>
    </row>
    <row r="288" spans="1:26" x14ac:dyDescent="0.25">
      <c r="A288" s="19"/>
      <c r="B288" s="19"/>
      <c r="C288" s="19"/>
      <c r="D288" s="19"/>
      <c r="E288" s="304"/>
      <c r="F288" s="19"/>
      <c r="G288" s="19"/>
      <c r="H288" s="19"/>
      <c r="I288" s="23" t="s">
        <v>106</v>
      </c>
      <c r="J288" s="358"/>
      <c r="K288" s="23"/>
      <c r="L288" s="23"/>
      <c r="M288" s="360">
        <v>4</v>
      </c>
      <c r="N288" s="304"/>
      <c r="O288" s="19"/>
      <c r="P288" s="19"/>
      <c r="Q288" s="19"/>
      <c r="R288" s="19"/>
      <c r="S288" s="19"/>
      <c r="T288" s="19"/>
      <c r="U288" s="19"/>
      <c r="V288" s="19"/>
      <c r="W288" s="19"/>
      <c r="X288" s="19"/>
      <c r="Y288" s="19"/>
      <c r="Z288" s="19"/>
    </row>
    <row r="289" spans="1:26" x14ac:dyDescent="0.25">
      <c r="A289" s="19"/>
      <c r="B289" s="19"/>
      <c r="C289" s="19"/>
      <c r="D289" s="19"/>
      <c r="E289" s="304"/>
      <c r="F289" s="19"/>
      <c r="G289" s="19"/>
      <c r="H289" s="19"/>
      <c r="I289" s="24" t="s">
        <v>330</v>
      </c>
      <c r="J289" s="361"/>
      <c r="K289" s="24"/>
      <c r="L289" s="24"/>
      <c r="M289" s="362">
        <v>50</v>
      </c>
      <c r="N289" s="304"/>
      <c r="O289" s="19"/>
      <c r="P289" s="19"/>
      <c r="Q289" s="19"/>
      <c r="R289" s="19"/>
      <c r="S289" s="19"/>
      <c r="T289" s="19"/>
      <c r="U289" s="19"/>
      <c r="V289" s="19"/>
      <c r="W289" s="19"/>
      <c r="X289" s="19"/>
      <c r="Y289" s="19"/>
      <c r="Z289" s="19"/>
    </row>
    <row r="290" spans="1:26" x14ac:dyDescent="0.2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x14ac:dyDescent="0.25">
      <c r="A291" s="19"/>
      <c r="B291" s="19"/>
      <c r="C291" s="19"/>
      <c r="D291" s="19"/>
      <c r="E291" s="19"/>
      <c r="F291" s="19"/>
      <c r="G291" s="19"/>
      <c r="H291" s="19"/>
      <c r="I291" s="18" t="s">
        <v>107</v>
      </c>
      <c r="J291" s="19"/>
      <c r="K291" s="19"/>
      <c r="L291" s="19"/>
      <c r="M291" s="19"/>
      <c r="N291" s="19"/>
      <c r="O291" s="19"/>
      <c r="P291" s="19"/>
      <c r="Q291" s="19"/>
      <c r="R291" s="19"/>
      <c r="S291" s="19"/>
      <c r="T291" s="19"/>
      <c r="U291" s="19"/>
      <c r="V291" s="19"/>
      <c r="W291" s="19"/>
      <c r="X291" s="19"/>
      <c r="Y291" s="19"/>
      <c r="Z291" s="19"/>
    </row>
    <row r="292" spans="1:26" x14ac:dyDescent="0.25">
      <c r="A292" s="19"/>
      <c r="B292" s="19"/>
      <c r="C292" s="19"/>
      <c r="D292" s="19"/>
      <c r="E292" s="19"/>
      <c r="F292" s="19"/>
      <c r="G292" s="19"/>
      <c r="H292" s="19"/>
      <c r="I292" s="19" t="s">
        <v>108</v>
      </c>
      <c r="J292" s="19"/>
      <c r="K292" s="19"/>
      <c r="L292" s="19"/>
      <c r="M292" s="19"/>
      <c r="N292" s="19"/>
      <c r="O292" s="19"/>
      <c r="P292" s="19"/>
      <c r="Q292" s="19"/>
      <c r="R292" s="19"/>
      <c r="S292" s="19"/>
      <c r="T292" s="19"/>
      <c r="U292" s="19"/>
      <c r="V292" s="19"/>
      <c r="W292" s="19"/>
      <c r="X292" s="19"/>
      <c r="Y292" s="19"/>
      <c r="Z292" s="19"/>
    </row>
    <row r="293" spans="1:26" x14ac:dyDescent="0.25">
      <c r="A293" s="19"/>
      <c r="B293" s="19"/>
      <c r="C293" s="19"/>
      <c r="D293" s="19"/>
      <c r="E293" s="19"/>
      <c r="F293" s="19"/>
      <c r="G293" s="19"/>
      <c r="H293" s="19"/>
      <c r="I293" s="19" t="s">
        <v>109</v>
      </c>
      <c r="J293" s="19"/>
      <c r="K293" s="19"/>
      <c r="L293" s="19"/>
      <c r="M293" s="19"/>
      <c r="N293" s="19"/>
      <c r="O293" s="19"/>
      <c r="P293" s="19"/>
      <c r="Q293" s="19"/>
      <c r="R293" s="19"/>
      <c r="S293" s="19"/>
      <c r="T293" s="19"/>
      <c r="U293" s="19"/>
      <c r="V293" s="19"/>
      <c r="W293" s="19"/>
      <c r="X293" s="19"/>
      <c r="Y293" s="19"/>
      <c r="Z293" s="19"/>
    </row>
    <row r="294" spans="1:26" x14ac:dyDescent="0.2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x14ac:dyDescent="0.25">
      <c r="A295" s="19"/>
      <c r="B295" s="19"/>
      <c r="C295" s="19"/>
      <c r="D295" s="19"/>
      <c r="E295" s="19"/>
      <c r="F295" s="19"/>
      <c r="G295" s="19"/>
      <c r="H295" s="19"/>
      <c r="I295" s="19" t="s">
        <v>110</v>
      </c>
      <c r="J295" s="19"/>
      <c r="K295" s="19"/>
      <c r="L295" s="19"/>
      <c r="M295" s="19"/>
      <c r="N295" s="19"/>
      <c r="O295" s="19"/>
      <c r="P295" s="19"/>
      <c r="Q295" s="19"/>
      <c r="R295" s="19"/>
      <c r="S295" s="19"/>
      <c r="T295" s="19"/>
      <c r="U295" s="19"/>
      <c r="V295" s="19"/>
      <c r="W295" s="19"/>
      <c r="X295" s="19"/>
      <c r="Y295" s="19"/>
      <c r="Z295" s="19"/>
    </row>
    <row r="296" spans="1:26" x14ac:dyDescent="0.25">
      <c r="A296" s="19"/>
      <c r="B296" s="19"/>
      <c r="C296" s="19"/>
      <c r="D296" s="19"/>
      <c r="E296" s="19"/>
      <c r="F296" s="19"/>
      <c r="G296" s="19"/>
      <c r="H296" s="19"/>
      <c r="I296" s="19" t="s">
        <v>111</v>
      </c>
      <c r="J296" s="19"/>
      <c r="K296" s="19"/>
      <c r="L296" s="19"/>
      <c r="M296" s="19"/>
      <c r="N296" s="19"/>
      <c r="O296" s="19"/>
      <c r="P296" s="19"/>
      <c r="Q296" s="19"/>
      <c r="R296" s="19"/>
      <c r="S296" s="19"/>
      <c r="T296" s="19"/>
      <c r="U296" s="19"/>
      <c r="V296" s="19"/>
      <c r="W296" s="19"/>
      <c r="X296" s="19"/>
      <c r="Y296" s="19"/>
      <c r="Z296" s="19"/>
    </row>
    <row r="297" spans="1:26" x14ac:dyDescent="0.2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x14ac:dyDescent="0.25">
      <c r="A298" s="19"/>
      <c r="B298" s="19"/>
      <c r="C298" s="19"/>
      <c r="D298" s="19"/>
      <c r="E298" s="19"/>
      <c r="F298" s="19"/>
      <c r="G298" s="19"/>
      <c r="H298" s="19"/>
      <c r="I298" s="19" t="s">
        <v>112</v>
      </c>
      <c r="J298" s="19" t="s">
        <v>113</v>
      </c>
      <c r="K298" s="19"/>
      <c r="L298" s="19"/>
      <c r="M298" s="19"/>
      <c r="N298" s="19"/>
      <c r="O298" s="19"/>
      <c r="P298" s="19"/>
      <c r="Q298" s="19"/>
      <c r="R298" s="19"/>
      <c r="S298" s="19"/>
      <c r="T298" s="19"/>
      <c r="U298" s="19"/>
      <c r="V298" s="19"/>
      <c r="W298" s="19"/>
      <c r="X298" s="19"/>
      <c r="Y298" s="19"/>
      <c r="Z298" s="19"/>
    </row>
    <row r="299" spans="1:26" x14ac:dyDescent="0.2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x14ac:dyDescent="0.2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x14ac:dyDescent="0.2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x14ac:dyDescent="0.25">
      <c r="A303" s="19"/>
      <c r="B303" s="19"/>
      <c r="C303" s="18" t="s">
        <v>331</v>
      </c>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x14ac:dyDescent="0.25">
      <c r="A304" s="19"/>
      <c r="B304" s="19"/>
      <c r="C304" s="19"/>
      <c r="D304" s="19"/>
      <c r="E304" s="19" t="s">
        <v>332</v>
      </c>
      <c r="F304" s="19"/>
      <c r="G304" s="19" t="s">
        <v>333</v>
      </c>
      <c r="H304" s="19"/>
      <c r="I304" s="19" t="s">
        <v>334</v>
      </c>
      <c r="J304" s="19"/>
      <c r="K304" s="304"/>
      <c r="L304" s="19"/>
      <c r="M304" s="19"/>
      <c r="N304" s="19"/>
      <c r="O304" s="19"/>
      <c r="P304" s="19"/>
      <c r="Q304" s="19"/>
      <c r="R304" s="19"/>
      <c r="S304" s="19"/>
      <c r="T304" s="19"/>
      <c r="U304" s="19"/>
      <c r="V304" s="19"/>
      <c r="W304" s="19"/>
      <c r="X304" s="19"/>
      <c r="Y304" s="19"/>
      <c r="Z304" s="19"/>
    </row>
    <row r="305" spans="1:26" ht="24" x14ac:dyDescent="0.25">
      <c r="A305" s="19"/>
      <c r="B305" s="19"/>
      <c r="C305" s="336" t="s">
        <v>335</v>
      </c>
      <c r="D305" s="336" t="s">
        <v>270</v>
      </c>
      <c r="E305" s="336" t="s">
        <v>259</v>
      </c>
      <c r="F305" s="336" t="s">
        <v>260</v>
      </c>
      <c r="G305" s="336" t="s">
        <v>259</v>
      </c>
      <c r="H305" s="336" t="s">
        <v>260</v>
      </c>
      <c r="I305" s="336" t="s">
        <v>259</v>
      </c>
      <c r="J305" s="336" t="s">
        <v>260</v>
      </c>
      <c r="K305" s="304"/>
      <c r="L305" s="19"/>
      <c r="M305" s="19"/>
      <c r="N305" s="19"/>
      <c r="O305" s="19"/>
      <c r="P305" s="19"/>
      <c r="Q305" s="19"/>
      <c r="R305" s="19"/>
      <c r="S305" s="19"/>
      <c r="T305" s="19"/>
      <c r="U305" s="19"/>
      <c r="V305" s="19"/>
      <c r="W305" s="19"/>
      <c r="X305" s="19"/>
      <c r="Y305" s="19"/>
      <c r="Z305" s="19"/>
    </row>
    <row r="306" spans="1:26" x14ac:dyDescent="0.25">
      <c r="A306" s="19"/>
      <c r="B306" s="19"/>
      <c r="C306" s="321">
        <v>1</v>
      </c>
      <c r="D306" s="19" t="s">
        <v>336</v>
      </c>
      <c r="E306" s="321">
        <v>6</v>
      </c>
      <c r="F306" s="321">
        <v>3.4</v>
      </c>
      <c r="G306" s="321">
        <v>6.3799999999999996E-2</v>
      </c>
      <c r="H306" s="321">
        <v>39.99</v>
      </c>
      <c r="I306" s="321">
        <v>0.25979999999999998</v>
      </c>
      <c r="J306" s="321">
        <v>28.85</v>
      </c>
      <c r="K306" s="304"/>
      <c r="L306" s="19"/>
      <c r="M306" s="19"/>
      <c r="N306" s="19"/>
      <c r="O306" s="19"/>
      <c r="P306" s="19"/>
      <c r="Q306" s="19"/>
      <c r="R306" s="19"/>
      <c r="S306" s="19"/>
      <c r="T306" s="19"/>
      <c r="U306" s="19"/>
      <c r="V306" s="19"/>
      <c r="W306" s="19"/>
      <c r="X306" s="19"/>
      <c r="Y306" s="19"/>
      <c r="Z306" s="19"/>
    </row>
    <row r="307" spans="1:26" x14ac:dyDescent="0.25">
      <c r="A307" s="19"/>
      <c r="B307" s="19"/>
      <c r="C307" s="321">
        <v>2</v>
      </c>
      <c r="D307" s="19"/>
      <c r="E307" s="321">
        <v>5.25</v>
      </c>
      <c r="F307" s="321">
        <v>3.4750000000000001</v>
      </c>
      <c r="G307" s="321">
        <v>0.30409999999999998</v>
      </c>
      <c r="H307" s="321">
        <v>15.3</v>
      </c>
      <c r="I307" s="321">
        <v>0.26250000000000001</v>
      </c>
      <c r="J307" s="321">
        <v>28.5</v>
      </c>
      <c r="K307" s="304"/>
      <c r="L307" s="19"/>
      <c r="M307" s="19"/>
      <c r="N307" s="19"/>
      <c r="O307" s="19"/>
      <c r="P307" s="19"/>
      <c r="Q307" s="19"/>
      <c r="R307" s="19"/>
      <c r="S307" s="19"/>
      <c r="T307" s="19"/>
      <c r="U307" s="19"/>
      <c r="V307" s="19"/>
      <c r="W307" s="19"/>
      <c r="X307" s="19"/>
      <c r="Y307" s="19"/>
      <c r="Z307" s="19"/>
    </row>
    <row r="308" spans="1:26" x14ac:dyDescent="0.25">
      <c r="A308" s="19"/>
      <c r="B308" s="19"/>
      <c r="C308" s="321">
        <v>3</v>
      </c>
      <c r="D308" s="19"/>
      <c r="E308" s="321">
        <v>4.5</v>
      </c>
      <c r="F308" s="321">
        <v>3.55</v>
      </c>
      <c r="G308" s="321">
        <v>0.2031</v>
      </c>
      <c r="H308" s="321">
        <v>12.6</v>
      </c>
      <c r="I308" s="321">
        <v>0.2878</v>
      </c>
      <c r="J308" s="321">
        <v>19.010000000000002</v>
      </c>
      <c r="K308" s="304"/>
      <c r="L308" s="19"/>
      <c r="M308" s="19"/>
      <c r="N308" s="19"/>
      <c r="O308" s="19"/>
      <c r="P308" s="19"/>
      <c r="Q308" s="19"/>
      <c r="R308" s="19"/>
      <c r="S308" s="19"/>
      <c r="T308" s="19"/>
      <c r="U308" s="19"/>
      <c r="V308" s="19"/>
      <c r="W308" s="19"/>
      <c r="X308" s="19"/>
      <c r="Y308" s="19"/>
      <c r="Z308" s="19"/>
    </row>
    <row r="309" spans="1:26" x14ac:dyDescent="0.25">
      <c r="A309" s="19"/>
      <c r="B309" s="19"/>
      <c r="C309" s="321">
        <v>4</v>
      </c>
      <c r="D309" s="19"/>
      <c r="E309" s="321">
        <v>3.75</v>
      </c>
      <c r="F309" s="321">
        <v>3.625</v>
      </c>
      <c r="G309" s="321">
        <v>0.18360000000000001</v>
      </c>
      <c r="H309" s="321">
        <v>9.17</v>
      </c>
      <c r="I309" s="321">
        <v>0.27810000000000001</v>
      </c>
      <c r="J309" s="321">
        <v>14.89</v>
      </c>
      <c r="K309" s="304"/>
      <c r="L309" s="19"/>
      <c r="M309" s="19"/>
      <c r="N309" s="19"/>
      <c r="O309" s="19"/>
      <c r="P309" s="19"/>
      <c r="Q309" s="19"/>
      <c r="R309" s="19"/>
      <c r="S309" s="19"/>
      <c r="T309" s="19"/>
      <c r="U309" s="19"/>
      <c r="V309" s="19"/>
      <c r="W309" s="19"/>
      <c r="X309" s="19"/>
      <c r="Y309" s="19"/>
      <c r="Z309" s="19"/>
    </row>
    <row r="310" spans="1:26" x14ac:dyDescent="0.25">
      <c r="A310" s="19"/>
      <c r="B310" s="19"/>
      <c r="C310" s="321">
        <v>5</v>
      </c>
      <c r="D310" s="19"/>
      <c r="E310" s="321">
        <v>3</v>
      </c>
      <c r="F310" s="321">
        <v>3.7</v>
      </c>
      <c r="G310" s="321">
        <v>0.16420000000000001</v>
      </c>
      <c r="H310" s="321">
        <v>7.58</v>
      </c>
      <c r="I310" s="321">
        <v>0.26419999999999999</v>
      </c>
      <c r="J310" s="321">
        <v>12.52</v>
      </c>
      <c r="K310" s="304"/>
      <c r="L310" s="19"/>
      <c r="M310" s="19"/>
      <c r="N310" s="19"/>
      <c r="O310" s="19"/>
      <c r="P310" s="19"/>
      <c r="Q310" s="19"/>
      <c r="R310" s="19"/>
      <c r="S310" s="19"/>
      <c r="T310" s="19"/>
      <c r="U310" s="19"/>
      <c r="V310" s="19"/>
      <c r="W310" s="19"/>
      <c r="X310" s="19"/>
      <c r="Y310" s="19"/>
      <c r="Z310" s="19"/>
    </row>
    <row r="311" spans="1:26" x14ac:dyDescent="0.25">
      <c r="A311" s="19"/>
      <c r="B311" s="19"/>
      <c r="C311" s="321">
        <v>6</v>
      </c>
      <c r="D311" s="19"/>
      <c r="E311" s="321">
        <v>2.25</v>
      </c>
      <c r="F311" s="321">
        <v>3.7749999999999999</v>
      </c>
      <c r="G311" s="321">
        <v>0.14050000000000001</v>
      </c>
      <c r="H311" s="321">
        <v>6.29</v>
      </c>
      <c r="I311" s="321">
        <v>0.25940000000000002</v>
      </c>
      <c r="J311" s="321">
        <v>10.24</v>
      </c>
      <c r="K311" s="304"/>
      <c r="L311" s="19"/>
      <c r="M311" s="19"/>
      <c r="N311" s="19"/>
      <c r="O311" s="19"/>
      <c r="P311" s="19"/>
      <c r="Q311" s="19"/>
      <c r="R311" s="19"/>
      <c r="S311" s="19"/>
      <c r="T311" s="19"/>
      <c r="U311" s="19"/>
      <c r="V311" s="19"/>
      <c r="W311" s="19"/>
      <c r="X311" s="19"/>
      <c r="Y311" s="19"/>
      <c r="Z311" s="19"/>
    </row>
    <row r="312" spans="1:26" x14ac:dyDescent="0.25">
      <c r="A312" s="19"/>
      <c r="B312" s="19"/>
      <c r="C312" s="321">
        <v>7</v>
      </c>
      <c r="D312" s="19"/>
      <c r="E312" s="321">
        <v>1.7</v>
      </c>
      <c r="F312" s="321">
        <v>3.85</v>
      </c>
      <c r="G312" s="321">
        <v>0.1242</v>
      </c>
      <c r="H312" s="321">
        <v>4.92</v>
      </c>
      <c r="I312" s="321">
        <v>0.2697</v>
      </c>
      <c r="J312" s="321">
        <v>8.44</v>
      </c>
      <c r="K312" s="304"/>
      <c r="L312" s="19"/>
      <c r="M312" s="19"/>
      <c r="N312" s="19"/>
      <c r="O312" s="19"/>
      <c r="P312" s="19"/>
      <c r="Q312" s="19"/>
      <c r="R312" s="19"/>
      <c r="S312" s="19"/>
      <c r="T312" s="19"/>
      <c r="U312" s="19"/>
      <c r="V312" s="19"/>
      <c r="W312" s="19"/>
      <c r="X312" s="19"/>
      <c r="Y312" s="19"/>
      <c r="Z312" s="19"/>
    </row>
    <row r="313" spans="1:26" x14ac:dyDescent="0.25">
      <c r="A313" s="19"/>
      <c r="B313" s="19"/>
      <c r="C313" s="321">
        <v>8</v>
      </c>
      <c r="D313" s="19" t="s">
        <v>337</v>
      </c>
      <c r="E313" s="321">
        <v>1.4</v>
      </c>
      <c r="F313" s="321">
        <v>3.9249999999999998</v>
      </c>
      <c r="G313" s="321">
        <v>9.9900000000000003E-2</v>
      </c>
      <c r="H313" s="321">
        <v>4.04</v>
      </c>
      <c r="I313" s="321">
        <v>0.24299999999999999</v>
      </c>
      <c r="J313" s="321">
        <v>7.8</v>
      </c>
      <c r="K313" s="304"/>
      <c r="L313" s="19"/>
      <c r="M313" s="19"/>
      <c r="N313" s="19"/>
      <c r="O313" s="19"/>
      <c r="P313" s="19"/>
      <c r="Q313" s="19"/>
      <c r="R313" s="19"/>
      <c r="S313" s="19"/>
      <c r="T313" s="19"/>
      <c r="U313" s="19"/>
      <c r="V313" s="19"/>
      <c r="W313" s="19"/>
      <c r="X313" s="19"/>
      <c r="Y313" s="19"/>
      <c r="Z313" s="19"/>
    </row>
    <row r="314" spans="1:26" x14ac:dyDescent="0.2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x14ac:dyDescent="0.2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x14ac:dyDescent="0.25">
      <c r="A316" s="19"/>
      <c r="B316" s="19"/>
      <c r="C316" s="19" t="s">
        <v>338</v>
      </c>
      <c r="D316" s="19"/>
      <c r="E316" s="19"/>
      <c r="F316" s="304"/>
      <c r="G316" s="19" t="s">
        <v>339</v>
      </c>
      <c r="H316" s="19"/>
      <c r="I316" s="19"/>
      <c r="J316" s="19"/>
      <c r="K316" s="19"/>
      <c r="L316" s="19"/>
      <c r="M316" s="19"/>
      <c r="N316" s="19"/>
      <c r="O316" s="19"/>
      <c r="P316" s="19"/>
      <c r="Q316" s="19"/>
      <c r="R316" s="19"/>
      <c r="S316" s="19"/>
      <c r="T316" s="19"/>
      <c r="U316" s="19"/>
      <c r="V316" s="19"/>
      <c r="W316" s="19"/>
      <c r="X316" s="19"/>
      <c r="Y316" s="19"/>
      <c r="Z316" s="19"/>
    </row>
    <row r="317" spans="1:26" x14ac:dyDescent="0.25">
      <c r="A317" s="19"/>
      <c r="B317" s="19"/>
      <c r="C317" s="19" t="s">
        <v>340</v>
      </c>
      <c r="D317" s="19"/>
      <c r="E317" s="19"/>
      <c r="F317" s="304"/>
      <c r="G317" s="19" t="s">
        <v>341</v>
      </c>
      <c r="H317" s="19"/>
      <c r="I317" s="19"/>
      <c r="J317" s="19"/>
      <c r="K317" s="19"/>
      <c r="L317" s="19"/>
      <c r="M317" s="19"/>
      <c r="N317" s="19"/>
      <c r="O317" s="19"/>
      <c r="P317" s="19"/>
      <c r="Q317" s="19"/>
      <c r="R317" s="19"/>
      <c r="S317" s="19"/>
      <c r="T317" s="19"/>
      <c r="U317" s="19"/>
      <c r="V317" s="19"/>
      <c r="W317" s="19"/>
      <c r="X317" s="19"/>
      <c r="Y317" s="19"/>
      <c r="Z317" s="19"/>
    </row>
    <row r="318" spans="1:26" x14ac:dyDescent="0.2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x14ac:dyDescent="0.2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x14ac:dyDescent="0.25">
      <c r="A320" s="19"/>
      <c r="B320" s="19"/>
      <c r="C320" s="18" t="s">
        <v>84</v>
      </c>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48" x14ac:dyDescent="0.25">
      <c r="A321" s="19"/>
      <c r="B321" s="19"/>
      <c r="C321" s="19"/>
      <c r="D321" s="20" t="s">
        <v>342</v>
      </c>
      <c r="E321" s="20" t="s">
        <v>85</v>
      </c>
      <c r="F321" s="19"/>
      <c r="G321" s="19"/>
      <c r="H321" s="19"/>
      <c r="I321" s="19"/>
      <c r="J321" s="19"/>
      <c r="K321" s="19"/>
      <c r="L321" s="19"/>
      <c r="M321" s="19"/>
      <c r="N321" s="19"/>
      <c r="O321" s="19"/>
      <c r="P321" s="19"/>
      <c r="Q321" s="19"/>
      <c r="R321" s="19"/>
      <c r="S321" s="19"/>
      <c r="T321" s="19"/>
      <c r="U321" s="19"/>
      <c r="V321" s="19"/>
      <c r="W321" s="19"/>
      <c r="X321" s="19"/>
      <c r="Y321" s="19"/>
      <c r="Z321" s="19"/>
    </row>
    <row r="322" spans="1:26" x14ac:dyDescent="0.25">
      <c r="A322" s="19"/>
      <c r="B322" s="19"/>
      <c r="C322" s="19" t="s">
        <v>7</v>
      </c>
      <c r="D322" s="21">
        <v>4.4999999999999998E-2</v>
      </c>
      <c r="E322" s="21">
        <f>D322/2*100</f>
        <v>2.25</v>
      </c>
      <c r="F322" s="19"/>
      <c r="G322" s="19"/>
      <c r="H322" s="19"/>
      <c r="I322" s="19"/>
      <c r="J322" s="19"/>
      <c r="K322" s="19"/>
      <c r="L322" s="19"/>
      <c r="M322" s="19"/>
      <c r="N322" s="19"/>
      <c r="O322" s="19"/>
      <c r="P322" s="19"/>
      <c r="Q322" s="19"/>
      <c r="R322" s="19"/>
      <c r="S322" s="19"/>
      <c r="T322" s="19"/>
      <c r="U322" s="19"/>
      <c r="V322" s="19"/>
      <c r="W322" s="19"/>
      <c r="X322" s="19"/>
      <c r="Y322" s="19"/>
      <c r="Z322" s="19"/>
    </row>
    <row r="323" spans="1:26" x14ac:dyDescent="0.25">
      <c r="A323" s="19"/>
      <c r="B323" s="19"/>
      <c r="C323" s="19" t="s">
        <v>11</v>
      </c>
      <c r="D323" s="21">
        <v>0.06</v>
      </c>
      <c r="E323" s="21">
        <f t="shared" ref="E323:E329" si="15">D323/2*100</f>
        <v>3</v>
      </c>
      <c r="F323" s="19"/>
      <c r="G323" s="19"/>
      <c r="H323" s="19"/>
      <c r="I323" s="19"/>
      <c r="J323" s="19"/>
      <c r="K323" s="19"/>
      <c r="L323" s="19"/>
      <c r="M323" s="19"/>
      <c r="N323" s="19"/>
      <c r="O323" s="19"/>
      <c r="P323" s="19"/>
      <c r="Q323" s="19"/>
      <c r="R323" s="19"/>
      <c r="S323" s="19"/>
      <c r="T323" s="19"/>
      <c r="U323" s="19"/>
      <c r="V323" s="19"/>
      <c r="W323" s="19"/>
      <c r="X323" s="19"/>
      <c r="Y323" s="19"/>
      <c r="Z323" s="19"/>
    </row>
    <row r="324" spans="1:26" x14ac:dyDescent="0.25">
      <c r="A324" s="19"/>
      <c r="B324" s="19"/>
      <c r="C324" s="19" t="s">
        <v>10</v>
      </c>
      <c r="D324" s="21">
        <v>4.4999999999999998E-2</v>
      </c>
      <c r="E324" s="21">
        <f t="shared" si="15"/>
        <v>2.25</v>
      </c>
      <c r="F324" s="19"/>
      <c r="G324" s="19"/>
      <c r="H324" s="19"/>
      <c r="I324" s="19"/>
      <c r="J324" s="19"/>
      <c r="K324" s="19"/>
      <c r="L324" s="19"/>
      <c r="M324" s="19"/>
      <c r="N324" s="19"/>
      <c r="O324" s="19"/>
      <c r="P324" s="19"/>
      <c r="Q324" s="19"/>
      <c r="R324" s="19"/>
      <c r="S324" s="19"/>
      <c r="T324" s="19"/>
      <c r="U324" s="19"/>
      <c r="V324" s="19"/>
      <c r="W324" s="19"/>
      <c r="X324" s="19"/>
      <c r="Y324" s="19"/>
      <c r="Z324" s="19"/>
    </row>
    <row r="325" spans="1:26" x14ac:dyDescent="0.25">
      <c r="A325" s="19"/>
      <c r="B325" s="19"/>
      <c r="C325" s="19" t="s">
        <v>37</v>
      </c>
      <c r="D325" s="21">
        <v>0.25</v>
      </c>
      <c r="E325" s="21">
        <f t="shared" si="15"/>
        <v>12.5</v>
      </c>
      <c r="F325" s="19"/>
      <c r="G325" s="19"/>
      <c r="H325" s="19"/>
      <c r="I325" s="19"/>
      <c r="J325" s="19"/>
      <c r="K325" s="19"/>
      <c r="L325" s="19"/>
      <c r="M325" s="19"/>
      <c r="N325" s="19"/>
      <c r="O325" s="19"/>
      <c r="P325" s="19"/>
      <c r="Q325" s="19"/>
      <c r="R325" s="19"/>
      <c r="S325" s="19"/>
      <c r="T325" s="19"/>
      <c r="U325" s="19"/>
      <c r="V325" s="19"/>
      <c r="W325" s="19"/>
      <c r="X325" s="19"/>
      <c r="Y325" s="19"/>
      <c r="Z325" s="19"/>
    </row>
    <row r="326" spans="1:26" x14ac:dyDescent="0.25">
      <c r="A326" s="19"/>
      <c r="B326" s="19"/>
      <c r="C326" s="19" t="s">
        <v>86</v>
      </c>
      <c r="D326" s="21">
        <v>0.2</v>
      </c>
      <c r="E326" s="21">
        <f t="shared" si="15"/>
        <v>10</v>
      </c>
      <c r="F326" s="19"/>
      <c r="G326" s="19"/>
      <c r="H326" s="19"/>
      <c r="I326" s="19"/>
      <c r="J326" s="19"/>
      <c r="K326" s="19"/>
      <c r="L326" s="19"/>
      <c r="M326" s="19"/>
      <c r="N326" s="19"/>
      <c r="O326" s="19"/>
      <c r="P326" s="19"/>
      <c r="Q326" s="19"/>
      <c r="R326" s="19"/>
      <c r="S326" s="19"/>
      <c r="T326" s="19"/>
      <c r="U326" s="19"/>
      <c r="V326" s="19"/>
      <c r="W326" s="19"/>
      <c r="X326" s="19"/>
      <c r="Y326" s="19"/>
      <c r="Z326" s="19"/>
    </row>
    <row r="327" spans="1:26" x14ac:dyDescent="0.25">
      <c r="A327" s="19"/>
      <c r="B327" s="19"/>
      <c r="C327" s="19" t="s">
        <v>75</v>
      </c>
      <c r="D327" s="21">
        <v>0.6</v>
      </c>
      <c r="E327" s="21">
        <f t="shared" si="15"/>
        <v>30</v>
      </c>
      <c r="F327" s="19"/>
      <c r="G327" s="19"/>
      <c r="H327" s="19"/>
      <c r="I327" s="19"/>
      <c r="J327" s="19"/>
      <c r="K327" s="19"/>
      <c r="L327" s="19"/>
      <c r="M327" s="19"/>
      <c r="N327" s="19"/>
      <c r="O327" s="19"/>
      <c r="P327" s="19"/>
      <c r="Q327" s="19"/>
      <c r="R327" s="19"/>
      <c r="S327" s="19"/>
      <c r="T327" s="19"/>
      <c r="U327" s="19"/>
      <c r="V327" s="19"/>
      <c r="W327" s="19"/>
      <c r="X327" s="19"/>
      <c r="Y327" s="19"/>
      <c r="Z327" s="19"/>
    </row>
    <row r="328" spans="1:26" x14ac:dyDescent="0.25">
      <c r="A328" s="19"/>
      <c r="B328" s="19"/>
      <c r="C328" s="19" t="s">
        <v>215</v>
      </c>
      <c r="D328" s="21">
        <v>2.5000000000000001E-2</v>
      </c>
      <c r="E328" s="21">
        <f t="shared" si="15"/>
        <v>1.25</v>
      </c>
      <c r="F328" s="19"/>
      <c r="G328" s="19"/>
      <c r="H328" s="19"/>
      <c r="I328" s="19"/>
      <c r="J328" s="19"/>
      <c r="K328" s="19"/>
      <c r="L328" s="19"/>
      <c r="M328" s="19"/>
      <c r="N328" s="19"/>
      <c r="O328" s="19"/>
      <c r="P328" s="19"/>
      <c r="Q328" s="19"/>
      <c r="R328" s="19"/>
      <c r="S328" s="19"/>
      <c r="T328" s="19"/>
      <c r="U328" s="19"/>
      <c r="V328" s="19"/>
      <c r="W328" s="19"/>
      <c r="X328" s="19"/>
      <c r="Y328" s="19"/>
      <c r="Z328" s="19"/>
    </row>
    <row r="329" spans="1:26" x14ac:dyDescent="0.25">
      <c r="A329" s="19"/>
      <c r="B329" s="19"/>
      <c r="C329" s="19" t="s">
        <v>216</v>
      </c>
      <c r="D329" s="21">
        <v>3.5000000000000001E-3</v>
      </c>
      <c r="E329" s="21">
        <f t="shared" si="15"/>
        <v>0.17500000000000002</v>
      </c>
      <c r="F329" s="19"/>
      <c r="G329" s="19"/>
      <c r="H329" s="19"/>
      <c r="I329" s="19"/>
      <c r="J329" s="19"/>
      <c r="K329" s="19"/>
      <c r="L329" s="19"/>
      <c r="M329" s="19"/>
      <c r="N329" s="19"/>
      <c r="O329" s="19"/>
      <c r="P329" s="19"/>
      <c r="Q329" s="19"/>
      <c r="R329" s="19"/>
      <c r="S329" s="19"/>
      <c r="T329" s="19"/>
      <c r="U329" s="19"/>
      <c r="V329" s="19"/>
      <c r="W329" s="19"/>
      <c r="X329" s="19"/>
      <c r="Y329" s="19"/>
      <c r="Z329" s="19"/>
    </row>
    <row r="330" spans="1:26" x14ac:dyDescent="0.2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x14ac:dyDescent="0.2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x14ac:dyDescent="0.25">
      <c r="A332" s="19"/>
      <c r="B332" s="19"/>
      <c r="C332" s="18" t="s">
        <v>343</v>
      </c>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x14ac:dyDescent="0.25">
      <c r="A333" s="19"/>
      <c r="B333" s="19"/>
      <c r="C333" s="19" t="s">
        <v>344</v>
      </c>
      <c r="D333" s="19">
        <f>IF(AND(E9&lt;=2,F9&lt;=2,G9&lt;=2),1,IF(AND(E9&lt;=2,F9&gt;2),2,3))</f>
        <v>3</v>
      </c>
      <c r="E333" s="19" t="s">
        <v>345</v>
      </c>
      <c r="F333" s="304"/>
      <c r="G333" s="19"/>
      <c r="H333" s="19"/>
      <c r="I333" s="19"/>
      <c r="J333" s="19"/>
      <c r="K333" s="19"/>
      <c r="L333" s="19"/>
      <c r="M333" s="19"/>
      <c r="N333" s="19"/>
      <c r="O333" s="19"/>
      <c r="P333" s="19"/>
      <c r="Q333" s="19"/>
      <c r="R333" s="19"/>
      <c r="S333" s="19"/>
      <c r="T333" s="19"/>
      <c r="U333" s="19"/>
      <c r="V333" s="19"/>
      <c r="W333" s="19"/>
      <c r="X333" s="19"/>
      <c r="Y333" s="19"/>
      <c r="Z333" s="19"/>
    </row>
    <row r="334" spans="1:26"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24" x14ac:dyDescent="0.25">
      <c r="A335" s="19"/>
      <c r="B335" s="19"/>
      <c r="C335" s="19"/>
      <c r="D335" s="20" t="s">
        <v>346</v>
      </c>
      <c r="E335" s="20" t="s">
        <v>347</v>
      </c>
      <c r="F335" s="20" t="s">
        <v>348</v>
      </c>
      <c r="G335" s="20" t="s">
        <v>349</v>
      </c>
      <c r="H335" s="19"/>
      <c r="I335" s="19"/>
      <c r="J335" s="19"/>
      <c r="K335" s="19"/>
      <c r="L335" s="19"/>
      <c r="M335" s="19"/>
      <c r="N335" s="19"/>
      <c r="O335" s="19"/>
      <c r="P335" s="19"/>
      <c r="Q335" s="19"/>
      <c r="R335" s="19"/>
      <c r="S335" s="19"/>
      <c r="T335" s="19"/>
      <c r="U335" s="19"/>
      <c r="V335" s="19"/>
      <c r="W335" s="19"/>
      <c r="X335" s="19"/>
      <c r="Y335" s="19"/>
      <c r="Z335" s="19"/>
    </row>
    <row r="336" spans="1:26" x14ac:dyDescent="0.25">
      <c r="A336" s="19"/>
      <c r="B336" s="19"/>
      <c r="C336" s="22" t="s">
        <v>350</v>
      </c>
      <c r="D336" s="331">
        <v>0.15</v>
      </c>
      <c r="E336" s="331">
        <v>0.18</v>
      </c>
      <c r="F336" s="331">
        <v>0.17</v>
      </c>
      <c r="G336" s="331">
        <v>0.5</v>
      </c>
      <c r="H336" s="19"/>
      <c r="I336" s="19"/>
      <c r="J336" s="19"/>
      <c r="K336" s="19"/>
      <c r="L336" s="19"/>
      <c r="M336" s="19"/>
      <c r="N336" s="19"/>
      <c r="O336" s="19"/>
      <c r="P336" s="19"/>
      <c r="Q336" s="19"/>
      <c r="R336" s="19"/>
      <c r="S336" s="19"/>
      <c r="T336" s="19"/>
      <c r="U336" s="19"/>
      <c r="V336" s="19"/>
      <c r="W336" s="19"/>
      <c r="X336" s="19"/>
      <c r="Y336" s="19"/>
      <c r="Z336" s="19"/>
    </row>
    <row r="337" spans="1:26" x14ac:dyDescent="0.25">
      <c r="A337" s="19"/>
      <c r="B337" s="19"/>
      <c r="C337" s="23" t="s">
        <v>351</v>
      </c>
      <c r="D337" s="332">
        <v>0.5</v>
      </c>
      <c r="E337" s="332">
        <v>0.25</v>
      </c>
      <c r="F337" s="332">
        <v>0.1</v>
      </c>
      <c r="G337" s="332">
        <v>0.15</v>
      </c>
      <c r="H337" s="19"/>
      <c r="I337" s="19"/>
      <c r="J337" s="19"/>
      <c r="K337" s="19"/>
      <c r="L337" s="19"/>
      <c r="M337" s="19"/>
      <c r="N337" s="19"/>
      <c r="O337" s="19"/>
      <c r="P337" s="19"/>
      <c r="Q337" s="19"/>
      <c r="R337" s="19"/>
      <c r="S337" s="19"/>
      <c r="T337" s="19"/>
      <c r="U337" s="19"/>
      <c r="V337" s="19"/>
      <c r="W337" s="19"/>
      <c r="X337" s="19"/>
      <c r="Y337" s="19"/>
      <c r="Z337" s="19"/>
    </row>
    <row r="338" spans="1:26" x14ac:dyDescent="0.25">
      <c r="A338" s="19"/>
      <c r="B338" s="19"/>
      <c r="C338" s="23" t="s">
        <v>352</v>
      </c>
      <c r="D338" s="332">
        <v>0.5</v>
      </c>
      <c r="E338" s="332">
        <v>0.25</v>
      </c>
      <c r="F338" s="332">
        <v>0.1</v>
      </c>
      <c r="G338" s="332">
        <v>0.15</v>
      </c>
      <c r="H338" s="19"/>
      <c r="I338" s="19"/>
      <c r="J338" s="19"/>
      <c r="K338" s="19"/>
      <c r="L338" s="19"/>
      <c r="M338" s="19"/>
      <c r="N338" s="19"/>
      <c r="O338" s="19"/>
      <c r="P338" s="19"/>
      <c r="Q338" s="19"/>
      <c r="R338" s="19"/>
      <c r="S338" s="19"/>
      <c r="T338" s="19"/>
      <c r="U338" s="19"/>
      <c r="V338" s="19"/>
      <c r="W338" s="19"/>
      <c r="X338" s="19"/>
      <c r="Y338" s="19"/>
      <c r="Z338" s="19"/>
    </row>
    <row r="339" spans="1:26" x14ac:dyDescent="0.25">
      <c r="A339" s="19"/>
      <c r="B339" s="19"/>
      <c r="C339" s="363" t="s">
        <v>353</v>
      </c>
      <c r="D339" s="364">
        <f ca="1">OFFSET(D335,$D$333,0)</f>
        <v>0.5</v>
      </c>
      <c r="E339" s="364">
        <f ca="1">OFFSET(E335,$D$333,0)</f>
        <v>0.25</v>
      </c>
      <c r="F339" s="364">
        <f ca="1">OFFSET(F335,$D$333,0)</f>
        <v>0.1</v>
      </c>
      <c r="G339" s="364">
        <f ca="1">OFFSET(G335,$D$333,0)</f>
        <v>0.15</v>
      </c>
      <c r="H339" s="19"/>
      <c r="I339" s="19"/>
      <c r="J339" s="19"/>
      <c r="K339" s="19"/>
      <c r="L339" s="19"/>
      <c r="M339" s="19"/>
      <c r="N339" s="19"/>
      <c r="O339" s="19"/>
      <c r="P339" s="19"/>
      <c r="Q339" s="19"/>
      <c r="R339" s="19"/>
      <c r="S339" s="19"/>
      <c r="T339" s="19"/>
      <c r="U339" s="19"/>
      <c r="V339" s="19"/>
      <c r="W339" s="19"/>
      <c r="X339" s="19"/>
      <c r="Y339" s="19"/>
      <c r="Z339" s="19"/>
    </row>
    <row r="340" spans="1:26" x14ac:dyDescent="0.2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x14ac:dyDescent="0.2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x14ac:dyDescent="0.25">
      <c r="A342" s="19"/>
      <c r="B342" s="19"/>
      <c r="C342" s="18" t="s">
        <v>354</v>
      </c>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x14ac:dyDescent="0.25">
      <c r="A343" s="19"/>
      <c r="B343" s="19"/>
      <c r="C343" s="365" t="s">
        <v>355</v>
      </c>
      <c r="D343" s="365"/>
      <c r="E343" s="365"/>
      <c r="F343" s="365"/>
      <c r="G343" s="19"/>
      <c r="H343" s="19"/>
      <c r="I343" s="19"/>
      <c r="J343" s="19"/>
      <c r="K343" s="19"/>
      <c r="L343" s="19"/>
      <c r="M343" s="19"/>
      <c r="N343" s="19"/>
      <c r="O343" s="19"/>
      <c r="P343" s="19"/>
      <c r="Q343" s="19"/>
      <c r="R343" s="19"/>
      <c r="S343" s="19"/>
      <c r="T343" s="19"/>
      <c r="U343" s="19"/>
      <c r="V343" s="19"/>
      <c r="W343" s="19"/>
      <c r="X343" s="19"/>
      <c r="Y343" s="19"/>
      <c r="Z343" s="19"/>
    </row>
    <row r="344" spans="1:26" x14ac:dyDescent="0.25">
      <c r="A344" s="19"/>
      <c r="B344" s="19"/>
      <c r="C344" s="366" t="s">
        <v>356</v>
      </c>
      <c r="D344" s="365">
        <v>8.1340000000000003</v>
      </c>
      <c r="E344" s="365"/>
      <c r="F344" s="365"/>
      <c r="G344" s="19"/>
      <c r="H344" s="19"/>
      <c r="I344" s="19"/>
      <c r="J344" s="19"/>
      <c r="K344" s="19"/>
      <c r="L344" s="19"/>
      <c r="M344" s="19"/>
      <c r="N344" s="19"/>
      <c r="O344" s="19"/>
      <c r="P344" s="19"/>
      <c r="Q344" s="19"/>
      <c r="R344" s="19"/>
      <c r="S344" s="19"/>
      <c r="T344" s="19"/>
      <c r="U344" s="19"/>
      <c r="V344" s="19"/>
      <c r="W344" s="19"/>
      <c r="X344" s="19"/>
      <c r="Y344" s="19"/>
      <c r="Z344" s="19"/>
    </row>
    <row r="345" spans="1:26" x14ac:dyDescent="0.25">
      <c r="A345" s="19"/>
      <c r="B345" s="19"/>
      <c r="C345" s="366" t="s">
        <v>357</v>
      </c>
      <c r="D345" s="365">
        <v>72.84</v>
      </c>
      <c r="E345" s="365"/>
      <c r="F345" s="19"/>
      <c r="G345" s="19"/>
      <c r="H345" s="365"/>
      <c r="I345" s="19"/>
      <c r="J345" s="19"/>
      <c r="K345" s="19"/>
      <c r="L345" s="19"/>
      <c r="M345" s="19"/>
      <c r="N345" s="19"/>
      <c r="O345" s="19"/>
      <c r="P345" s="19"/>
      <c r="Q345" s="19"/>
      <c r="R345" s="19"/>
      <c r="S345" s="19"/>
      <c r="T345" s="19"/>
      <c r="U345" s="19"/>
      <c r="V345" s="19"/>
      <c r="W345" s="19"/>
      <c r="X345" s="19"/>
      <c r="Y345" s="19"/>
      <c r="Z345" s="19"/>
    </row>
    <row r="346" spans="1:26" x14ac:dyDescent="0.25">
      <c r="A346" s="19"/>
      <c r="B346" s="19"/>
      <c r="C346" s="366" t="s">
        <v>358</v>
      </c>
      <c r="D346" s="365">
        <v>1.619E-2</v>
      </c>
      <c r="E346" s="365"/>
      <c r="F346" s="19"/>
      <c r="G346" s="19"/>
      <c r="H346" s="367"/>
      <c r="I346" s="19"/>
      <c r="J346" s="19"/>
      <c r="K346" s="19"/>
      <c r="L346" s="19"/>
      <c r="M346" s="19"/>
      <c r="N346" s="19"/>
      <c r="O346" s="19"/>
      <c r="P346" s="19"/>
      <c r="Q346" s="19"/>
      <c r="R346" s="19"/>
      <c r="S346" s="19"/>
      <c r="T346" s="19"/>
      <c r="U346" s="19"/>
      <c r="V346" s="19"/>
      <c r="W346" s="19"/>
      <c r="X346" s="19"/>
      <c r="Y346" s="19"/>
      <c r="Z346" s="19"/>
    </row>
    <row r="347" spans="1:26" x14ac:dyDescent="0.25">
      <c r="A347" s="19"/>
      <c r="B347" s="19"/>
      <c r="C347" s="366" t="s">
        <v>359</v>
      </c>
      <c r="D347" s="365">
        <v>-0.5403</v>
      </c>
      <c r="E347" s="365"/>
      <c r="F347" s="19"/>
      <c r="G347" s="19"/>
      <c r="H347" s="365"/>
      <c r="I347" s="19"/>
      <c r="J347" s="19"/>
      <c r="K347" s="19"/>
      <c r="L347" s="19"/>
      <c r="M347" s="19"/>
      <c r="N347" s="19"/>
      <c r="O347" s="19"/>
      <c r="P347" s="19"/>
      <c r="Q347" s="19"/>
      <c r="R347" s="19"/>
      <c r="S347" s="19"/>
      <c r="T347" s="19"/>
      <c r="U347" s="19"/>
      <c r="V347" s="19"/>
      <c r="W347" s="19"/>
      <c r="X347" s="19"/>
      <c r="Y347" s="19"/>
      <c r="Z347" s="19"/>
    </row>
    <row r="348" spans="1:26" x14ac:dyDescent="0.25">
      <c r="A348" s="19"/>
      <c r="B348" s="19"/>
      <c r="C348" s="366" t="s">
        <v>360</v>
      </c>
      <c r="D348" s="368">
        <f>MAX(3,F89)-8.75</f>
        <v>1.25</v>
      </c>
      <c r="E348" s="365" t="s">
        <v>361</v>
      </c>
      <c r="F348" s="19"/>
      <c r="G348" s="19"/>
      <c r="H348" s="304"/>
      <c r="I348" s="19"/>
      <c r="J348" s="19"/>
      <c r="K348" s="19"/>
      <c r="L348" s="19"/>
      <c r="M348" s="19"/>
      <c r="N348" s="19"/>
      <c r="O348" s="19"/>
      <c r="P348" s="19"/>
      <c r="Q348" s="19"/>
      <c r="R348" s="19"/>
      <c r="S348" s="19"/>
      <c r="T348" s="19"/>
      <c r="U348" s="19"/>
      <c r="V348" s="19"/>
      <c r="W348" s="19"/>
      <c r="X348" s="19"/>
      <c r="Y348" s="19"/>
      <c r="Z348" s="19"/>
    </row>
    <row r="349" spans="1:26" x14ac:dyDescent="0.25">
      <c r="A349" s="19"/>
      <c r="B349" s="19"/>
      <c r="C349" s="19"/>
      <c r="D349" s="19"/>
      <c r="E349" s="365"/>
      <c r="F349" s="365"/>
      <c r="G349" s="19"/>
      <c r="H349" s="19"/>
      <c r="I349" s="19"/>
      <c r="J349" s="19"/>
      <c r="K349" s="19"/>
      <c r="L349" s="19"/>
      <c r="M349" s="19"/>
      <c r="N349" s="19"/>
      <c r="O349" s="19"/>
      <c r="P349" s="19"/>
      <c r="Q349" s="19"/>
      <c r="R349" s="19"/>
      <c r="S349" s="19"/>
      <c r="T349" s="19"/>
      <c r="U349" s="19"/>
      <c r="V349" s="19"/>
      <c r="W349" s="19"/>
      <c r="X349" s="19"/>
      <c r="Y349" s="19"/>
      <c r="Z349" s="19"/>
    </row>
    <row r="350" spans="1:26" x14ac:dyDescent="0.25">
      <c r="A350" s="19"/>
      <c r="B350" s="19"/>
      <c r="C350" s="365"/>
      <c r="D350" s="365"/>
      <c r="E350" s="365"/>
      <c r="F350" s="365"/>
      <c r="G350" s="19"/>
      <c r="H350" s="19"/>
      <c r="I350" s="19"/>
      <c r="J350" s="19"/>
      <c r="K350" s="19"/>
      <c r="L350" s="19"/>
      <c r="M350" s="19"/>
      <c r="N350" s="19"/>
      <c r="O350" s="19"/>
      <c r="P350" s="19"/>
      <c r="Q350" s="19"/>
      <c r="R350" s="19"/>
      <c r="S350" s="19"/>
      <c r="T350" s="19"/>
      <c r="U350" s="19"/>
      <c r="V350" s="19"/>
      <c r="W350" s="19"/>
      <c r="X350" s="19"/>
      <c r="Y350" s="19"/>
      <c r="Z350" s="19"/>
    </row>
    <row r="351" spans="1:26" x14ac:dyDescent="0.25">
      <c r="A351" s="19"/>
      <c r="B351" s="19"/>
      <c r="C351" s="365" t="s">
        <v>362</v>
      </c>
      <c r="D351" s="365"/>
      <c r="E351" s="365"/>
      <c r="F351" s="367"/>
      <c r="G351" s="19"/>
      <c r="H351" s="19"/>
      <c r="I351" s="19"/>
      <c r="J351" s="19"/>
      <c r="K351" s="19"/>
      <c r="L351" s="19"/>
      <c r="M351" s="19"/>
      <c r="N351" s="19"/>
      <c r="O351" s="19"/>
      <c r="P351" s="19"/>
      <c r="Q351" s="19"/>
      <c r="R351" s="19"/>
      <c r="S351" s="19"/>
      <c r="T351" s="19"/>
      <c r="U351" s="19"/>
      <c r="V351" s="19"/>
      <c r="W351" s="19"/>
      <c r="X351" s="19"/>
      <c r="Y351" s="19"/>
      <c r="Z351" s="19"/>
    </row>
    <row r="352" spans="1:26" x14ac:dyDescent="0.25">
      <c r="A352" s="19"/>
      <c r="B352" s="19"/>
      <c r="C352" s="365" t="s">
        <v>363</v>
      </c>
      <c r="D352" s="365" t="s">
        <v>34</v>
      </c>
      <c r="E352" s="365" t="s">
        <v>36</v>
      </c>
      <c r="F352" s="367"/>
      <c r="G352" s="19"/>
      <c r="H352" s="19"/>
      <c r="I352" s="19"/>
      <c r="J352" s="19"/>
      <c r="K352" s="19"/>
      <c r="L352" s="19"/>
      <c r="M352" s="19"/>
      <c r="N352" s="19"/>
      <c r="O352" s="19"/>
      <c r="P352" s="19"/>
      <c r="Q352" s="19"/>
      <c r="R352" s="19"/>
      <c r="S352" s="19"/>
      <c r="T352" s="19"/>
      <c r="U352" s="19"/>
      <c r="V352" s="19"/>
      <c r="W352" s="19"/>
      <c r="X352" s="19"/>
      <c r="Y352" s="19"/>
      <c r="Z352" s="19"/>
    </row>
    <row r="353" spans="1:26" x14ac:dyDescent="0.25">
      <c r="A353" s="19"/>
      <c r="B353" s="19"/>
      <c r="C353" s="369">
        <v>0</v>
      </c>
      <c r="D353" s="370">
        <f t="shared" ref="D353:D388" si="16">($D$344+$D$345*$D$346^C353+$D$347*C353)+$D$348</f>
        <v>82.224000000000004</v>
      </c>
      <c r="E353" s="370">
        <f t="shared" ref="E353:E388" si="17">C353*D353</f>
        <v>0</v>
      </c>
      <c r="F353" s="367"/>
      <c r="G353" s="19"/>
      <c r="H353" s="19"/>
      <c r="I353" s="19"/>
      <c r="J353" s="19"/>
      <c r="K353" s="19"/>
      <c r="L353" s="19"/>
      <c r="M353" s="19"/>
      <c r="N353" s="19"/>
      <c r="O353" s="19"/>
      <c r="P353" s="19"/>
      <c r="Q353" s="19"/>
      <c r="R353" s="19"/>
      <c r="S353" s="19"/>
      <c r="T353" s="19"/>
      <c r="U353" s="19"/>
      <c r="V353" s="19"/>
      <c r="W353" s="19"/>
      <c r="X353" s="19"/>
      <c r="Y353" s="19"/>
      <c r="Z353" s="19"/>
    </row>
    <row r="354" spans="1:26" x14ac:dyDescent="0.25">
      <c r="A354" s="19"/>
      <c r="B354" s="19"/>
      <c r="C354" s="369">
        <v>0.05</v>
      </c>
      <c r="D354" s="370">
        <f t="shared" si="16"/>
        <v>68.626623661251926</v>
      </c>
      <c r="E354" s="370">
        <f t="shared" si="17"/>
        <v>3.4313311830625963</v>
      </c>
      <c r="F354" s="367"/>
      <c r="G354" s="19"/>
      <c r="H354" s="19"/>
      <c r="I354" s="19"/>
      <c r="J354" s="19"/>
      <c r="K354" s="19"/>
      <c r="L354" s="19"/>
      <c r="M354" s="19"/>
      <c r="N354" s="19"/>
      <c r="O354" s="19"/>
      <c r="P354" s="19"/>
      <c r="Q354" s="19"/>
      <c r="R354" s="19"/>
      <c r="S354" s="19"/>
      <c r="T354" s="19"/>
      <c r="U354" s="19"/>
      <c r="V354" s="19"/>
      <c r="W354" s="19"/>
      <c r="X354" s="19"/>
      <c r="Y354" s="19"/>
      <c r="Z354" s="19"/>
    </row>
    <row r="355" spans="1:26" x14ac:dyDescent="0.25">
      <c r="A355" s="19"/>
      <c r="B355" s="19"/>
      <c r="C355" s="369">
        <v>0.1</v>
      </c>
      <c r="D355" s="370">
        <f t="shared" si="16"/>
        <v>57.557455818717308</v>
      </c>
      <c r="E355" s="370">
        <f t="shared" si="17"/>
        <v>5.7557455818717314</v>
      </c>
      <c r="F355" s="367"/>
      <c r="G355" s="371"/>
      <c r="H355" s="19"/>
      <c r="I355" s="19"/>
      <c r="J355" s="19"/>
      <c r="K355" s="19"/>
      <c r="L355" s="19"/>
      <c r="M355" s="19"/>
      <c r="N355" s="19"/>
      <c r="O355" s="19"/>
      <c r="P355" s="19"/>
      <c r="Q355" s="19"/>
      <c r="R355" s="19"/>
      <c r="S355" s="19"/>
      <c r="T355" s="19"/>
      <c r="U355" s="19"/>
      <c r="V355" s="19"/>
      <c r="W355" s="19"/>
      <c r="X355" s="19"/>
      <c r="Y355" s="19"/>
      <c r="Z355" s="19"/>
    </row>
    <row r="356" spans="1:26" x14ac:dyDescent="0.25">
      <c r="A356" s="19"/>
      <c r="B356" s="19"/>
      <c r="C356" s="369">
        <v>0.15</v>
      </c>
      <c r="D356" s="370">
        <f t="shared" si="16"/>
        <v>48.545481881054727</v>
      </c>
      <c r="E356" s="370">
        <f t="shared" si="17"/>
        <v>7.2818222821582088</v>
      </c>
      <c r="F356" s="367"/>
      <c r="G356" s="371"/>
      <c r="H356" s="19"/>
      <c r="I356" s="19"/>
      <c r="J356" s="19"/>
      <c r="K356" s="19"/>
      <c r="L356" s="19"/>
      <c r="M356" s="19"/>
      <c r="N356" s="19"/>
      <c r="O356" s="19"/>
      <c r="P356" s="19"/>
      <c r="Q356" s="19"/>
      <c r="R356" s="19"/>
      <c r="S356" s="19"/>
      <c r="T356" s="19"/>
      <c r="U356" s="19"/>
      <c r="V356" s="19"/>
      <c r="W356" s="19"/>
      <c r="X356" s="19"/>
      <c r="Y356" s="19"/>
      <c r="Z356" s="19"/>
    </row>
    <row r="357" spans="1:26" x14ac:dyDescent="0.25">
      <c r="A357" s="19"/>
      <c r="B357" s="19"/>
      <c r="C357" s="369">
        <v>0.2</v>
      </c>
      <c r="D357" s="370">
        <f t="shared" si="16"/>
        <v>41.207439016949188</v>
      </c>
      <c r="E357" s="370">
        <f t="shared" si="17"/>
        <v>8.2414878033898376</v>
      </c>
      <c r="F357" s="367"/>
      <c r="G357" s="19"/>
      <c r="H357" s="19"/>
      <c r="I357" s="19"/>
      <c r="J357" s="19"/>
      <c r="K357" s="19"/>
      <c r="L357" s="19"/>
      <c r="M357" s="19"/>
      <c r="N357" s="19"/>
      <c r="O357" s="19"/>
      <c r="P357" s="19"/>
      <c r="Q357" s="19"/>
      <c r="R357" s="19"/>
      <c r="S357" s="19"/>
      <c r="T357" s="19"/>
      <c r="U357" s="19"/>
      <c r="V357" s="19"/>
      <c r="W357" s="19"/>
      <c r="X357" s="19"/>
      <c r="Y357" s="19"/>
      <c r="Z357" s="19"/>
    </row>
    <row r="358" spans="1:26" x14ac:dyDescent="0.25">
      <c r="A358" s="19"/>
      <c r="B358" s="19"/>
      <c r="C358" s="369">
        <v>0.25</v>
      </c>
      <c r="D358" s="370">
        <f t="shared" si="16"/>
        <v>35.23146767774162</v>
      </c>
      <c r="E358" s="370">
        <f t="shared" si="17"/>
        <v>8.8078669194354049</v>
      </c>
      <c r="F358" s="367"/>
      <c r="G358" s="19"/>
      <c r="H358" s="19"/>
      <c r="I358" s="19"/>
      <c r="J358" s="19"/>
      <c r="K358" s="19"/>
      <c r="L358" s="19"/>
      <c r="M358" s="19"/>
      <c r="N358" s="19"/>
      <c r="O358" s="19"/>
      <c r="P358" s="19"/>
      <c r="Q358" s="19"/>
      <c r="R358" s="19"/>
      <c r="S358" s="19"/>
      <c r="T358" s="19"/>
      <c r="U358" s="19"/>
      <c r="V358" s="19"/>
      <c r="W358" s="19"/>
      <c r="X358" s="19"/>
      <c r="Y358" s="19"/>
      <c r="Z358" s="19"/>
    </row>
    <row r="359" spans="1:26" x14ac:dyDescent="0.25">
      <c r="A359" s="19"/>
      <c r="B359" s="19"/>
      <c r="C359" s="369">
        <v>0.3</v>
      </c>
      <c r="D359" s="370">
        <f t="shared" si="16"/>
        <v>30.363808901843811</v>
      </c>
      <c r="E359" s="370">
        <f t="shared" si="17"/>
        <v>9.1091426705531422</v>
      </c>
      <c r="F359" s="367"/>
      <c r="G359" s="19"/>
      <c r="H359" s="19"/>
      <c r="I359" s="19"/>
      <c r="J359" s="19"/>
      <c r="K359" s="19"/>
      <c r="L359" s="19"/>
      <c r="M359" s="19"/>
      <c r="N359" s="19"/>
      <c r="O359" s="19"/>
      <c r="P359" s="19"/>
      <c r="Q359" s="19"/>
      <c r="R359" s="19"/>
      <c r="S359" s="19"/>
      <c r="T359" s="19"/>
      <c r="U359" s="19"/>
      <c r="V359" s="19"/>
      <c r="W359" s="19"/>
      <c r="X359" s="19"/>
      <c r="Y359" s="19"/>
      <c r="Z359" s="19"/>
    </row>
    <row r="360" spans="1:26" x14ac:dyDescent="0.25">
      <c r="A360" s="19"/>
      <c r="B360" s="19"/>
      <c r="C360" s="369">
        <v>0.35</v>
      </c>
      <c r="D360" s="370">
        <f t="shared" si="16"/>
        <v>26.397979960529952</v>
      </c>
      <c r="E360" s="370">
        <f t="shared" si="17"/>
        <v>9.2392929861854824</v>
      </c>
      <c r="F360" s="367"/>
      <c r="G360" s="19"/>
      <c r="H360" s="19"/>
      <c r="I360" s="19"/>
      <c r="J360" s="19"/>
      <c r="K360" s="19"/>
      <c r="L360" s="19"/>
      <c r="M360" s="19"/>
      <c r="N360" s="19"/>
      <c r="O360" s="19"/>
      <c r="P360" s="19"/>
      <c r="Q360" s="19"/>
      <c r="R360" s="19"/>
      <c r="S360" s="19"/>
      <c r="T360" s="19"/>
      <c r="U360" s="19"/>
      <c r="V360" s="19"/>
      <c r="W360" s="19"/>
      <c r="X360" s="19"/>
      <c r="Y360" s="19"/>
      <c r="Z360" s="19"/>
    </row>
    <row r="361" spans="1:26" x14ac:dyDescent="0.25">
      <c r="A361" s="19"/>
      <c r="B361" s="19"/>
      <c r="C361" s="369">
        <v>0.4</v>
      </c>
      <c r="D361" s="370">
        <f t="shared" si="16"/>
        <v>23.165966620942164</v>
      </c>
      <c r="E361" s="370">
        <f t="shared" si="17"/>
        <v>9.2663866483768658</v>
      </c>
      <c r="F361" s="19"/>
      <c r="G361" s="19"/>
      <c r="H361" s="19"/>
      <c r="I361" s="19"/>
      <c r="J361" s="19"/>
      <c r="K361" s="19"/>
      <c r="L361" s="19"/>
      <c r="M361" s="19"/>
      <c r="N361" s="19"/>
      <c r="O361" s="19"/>
      <c r="P361" s="19"/>
      <c r="Q361" s="19"/>
      <c r="R361" s="19"/>
      <c r="S361" s="19"/>
      <c r="T361" s="19"/>
      <c r="U361" s="19"/>
      <c r="V361" s="19"/>
      <c r="W361" s="19"/>
      <c r="X361" s="19"/>
      <c r="Y361" s="19"/>
      <c r="Z361" s="19"/>
    </row>
    <row r="362" spans="1:26" x14ac:dyDescent="0.25">
      <c r="A362" s="19"/>
      <c r="B362" s="19"/>
      <c r="C362" s="369">
        <v>0.45</v>
      </c>
      <c r="D362" s="370">
        <f t="shared" si="16"/>
        <v>20.53105632306627</v>
      </c>
      <c r="E362" s="370">
        <f t="shared" si="17"/>
        <v>9.2389753453798225</v>
      </c>
      <c r="F362" s="19"/>
      <c r="G362" s="19"/>
      <c r="H362" s="19"/>
      <c r="I362" s="19"/>
      <c r="J362" s="19"/>
      <c r="K362" s="19"/>
      <c r="L362" s="19"/>
      <c r="M362" s="19"/>
      <c r="N362" s="19"/>
      <c r="O362" s="19"/>
      <c r="P362" s="19"/>
      <c r="Q362" s="19"/>
      <c r="R362" s="19"/>
      <c r="S362" s="19"/>
      <c r="T362" s="19"/>
      <c r="U362" s="19"/>
      <c r="V362" s="19"/>
      <c r="W362" s="19"/>
      <c r="X362" s="19"/>
      <c r="Y362" s="19"/>
      <c r="Z362" s="19"/>
    </row>
    <row r="363" spans="1:26" x14ac:dyDescent="0.25">
      <c r="A363" s="19"/>
      <c r="B363" s="19"/>
      <c r="C363" s="369">
        <v>0.5</v>
      </c>
      <c r="D363" s="370">
        <f t="shared" si="16"/>
        <v>18.382006562337519</v>
      </c>
      <c r="E363" s="370">
        <f t="shared" si="17"/>
        <v>9.1910032811687596</v>
      </c>
      <c r="F363" s="19"/>
      <c r="G363" s="19"/>
      <c r="H363" s="19"/>
      <c r="I363" s="19"/>
      <c r="J363" s="19"/>
      <c r="K363" s="19"/>
      <c r="L363" s="19"/>
      <c r="M363" s="19"/>
      <c r="N363" s="19"/>
      <c r="O363" s="19"/>
      <c r="P363" s="19"/>
      <c r="Q363" s="19"/>
      <c r="R363" s="19"/>
      <c r="S363" s="19"/>
      <c r="T363" s="19"/>
      <c r="U363" s="19"/>
      <c r="V363" s="19"/>
      <c r="W363" s="19"/>
      <c r="X363" s="19"/>
      <c r="Y363" s="19"/>
      <c r="Z363" s="19"/>
    </row>
    <row r="364" spans="1:26" x14ac:dyDescent="0.25">
      <c r="A364" s="19"/>
      <c r="B364" s="19"/>
      <c r="C364" s="369">
        <v>0.6</v>
      </c>
      <c r="D364" s="370">
        <f t="shared" si="16"/>
        <v>15.196281960128838</v>
      </c>
      <c r="E364" s="370">
        <f t="shared" si="17"/>
        <v>9.117769176077303</v>
      </c>
      <c r="F364" s="19"/>
      <c r="G364" s="19"/>
      <c r="H364" s="19"/>
      <c r="I364" s="19"/>
      <c r="J364" s="19"/>
      <c r="K364" s="19"/>
      <c r="L364" s="19"/>
      <c r="M364" s="19"/>
      <c r="N364" s="19"/>
      <c r="O364" s="19"/>
      <c r="P364" s="19"/>
      <c r="Q364" s="19"/>
      <c r="R364" s="19"/>
      <c r="S364" s="19"/>
      <c r="T364" s="19"/>
      <c r="U364" s="19"/>
      <c r="V364" s="19"/>
      <c r="W364" s="19"/>
      <c r="X364" s="19"/>
      <c r="Y364" s="19"/>
      <c r="Z364" s="19"/>
    </row>
    <row r="365" spans="1:26" x14ac:dyDescent="0.25">
      <c r="A365" s="19"/>
      <c r="B365" s="19"/>
      <c r="C365" s="369">
        <v>0.7</v>
      </c>
      <c r="D365" s="370">
        <f t="shared" si="16"/>
        <v>13.068751726513067</v>
      </c>
      <c r="E365" s="370">
        <f t="shared" si="17"/>
        <v>9.1481262085591464</v>
      </c>
      <c r="F365" s="19"/>
      <c r="G365" s="19"/>
      <c r="H365" s="19"/>
      <c r="I365" s="19"/>
      <c r="J365" s="19"/>
      <c r="K365" s="19"/>
      <c r="L365" s="19"/>
      <c r="M365" s="19"/>
      <c r="N365" s="19"/>
      <c r="O365" s="19"/>
      <c r="P365" s="19"/>
      <c r="Q365" s="19"/>
      <c r="R365" s="19"/>
      <c r="S365" s="19"/>
      <c r="T365" s="19"/>
      <c r="U365" s="19"/>
      <c r="V365" s="19"/>
      <c r="W365" s="19"/>
      <c r="X365" s="19"/>
      <c r="Y365" s="19"/>
      <c r="Z365" s="19"/>
    </row>
    <row r="366" spans="1:26" x14ac:dyDescent="0.25">
      <c r="A366" s="19"/>
      <c r="B366" s="19"/>
      <c r="C366" s="369">
        <v>0.8</v>
      </c>
      <c r="D366" s="370">
        <f t="shared" si="16"/>
        <v>11.641853754082922</v>
      </c>
      <c r="E366" s="370">
        <f t="shared" si="17"/>
        <v>9.313483003266338</v>
      </c>
      <c r="F366" s="19"/>
      <c r="G366" s="19"/>
      <c r="H366" s="19"/>
      <c r="I366" s="19"/>
      <c r="J366" s="19"/>
      <c r="K366" s="19"/>
      <c r="L366" s="19"/>
      <c r="M366" s="19"/>
      <c r="N366" s="19"/>
      <c r="O366" s="19"/>
      <c r="P366" s="19"/>
      <c r="Q366" s="19"/>
      <c r="R366" s="19"/>
      <c r="S366" s="19"/>
      <c r="T366" s="19"/>
      <c r="U366" s="19"/>
      <c r="V366" s="19"/>
      <c r="W366" s="19"/>
      <c r="X366" s="19"/>
      <c r="Y366" s="19"/>
      <c r="Z366" s="19"/>
    </row>
    <row r="367" spans="1:26" x14ac:dyDescent="0.25">
      <c r="A367" s="19"/>
      <c r="B367" s="19"/>
      <c r="C367" s="369">
        <v>0.9</v>
      </c>
      <c r="D367" s="370">
        <f t="shared" si="16"/>
        <v>10.67884557353177</v>
      </c>
      <c r="E367" s="370">
        <f t="shared" si="17"/>
        <v>9.6109610161785941</v>
      </c>
      <c r="F367" s="19"/>
      <c r="G367" s="19"/>
      <c r="H367" s="19"/>
      <c r="I367" s="19"/>
      <c r="J367" s="19"/>
      <c r="K367" s="19"/>
      <c r="L367" s="19"/>
      <c r="M367" s="19"/>
      <c r="N367" s="19"/>
      <c r="O367" s="19"/>
      <c r="P367" s="19"/>
      <c r="Q367" s="19"/>
      <c r="R367" s="19"/>
      <c r="S367" s="19"/>
      <c r="T367" s="19"/>
      <c r="U367" s="19"/>
      <c r="V367" s="19"/>
      <c r="W367" s="19"/>
      <c r="X367" s="19"/>
      <c r="Y367" s="19"/>
      <c r="Z367" s="19"/>
    </row>
    <row r="368" spans="1:26" x14ac:dyDescent="0.25">
      <c r="A368" s="19"/>
      <c r="B368" s="19"/>
      <c r="C368" s="369">
        <v>1</v>
      </c>
      <c r="D368" s="370">
        <f t="shared" si="16"/>
        <v>10.022979600000001</v>
      </c>
      <c r="E368" s="370">
        <f t="shared" si="17"/>
        <v>10.022979600000001</v>
      </c>
      <c r="F368" s="19"/>
      <c r="G368" s="19"/>
      <c r="H368" s="19"/>
      <c r="I368" s="19"/>
      <c r="J368" s="19"/>
      <c r="K368" s="19"/>
      <c r="L368" s="19"/>
      <c r="M368" s="19"/>
      <c r="N368" s="19"/>
      <c r="O368" s="19"/>
      <c r="P368" s="19"/>
      <c r="Q368" s="19"/>
      <c r="R368" s="19"/>
      <c r="S368" s="19"/>
      <c r="T368" s="19"/>
      <c r="U368" s="19"/>
      <c r="V368" s="19"/>
      <c r="W368" s="19"/>
      <c r="X368" s="19"/>
      <c r="Y368" s="19"/>
      <c r="Z368" s="19"/>
    </row>
    <row r="369" spans="1:26" x14ac:dyDescent="0.25">
      <c r="A369" s="19"/>
      <c r="B369" s="19"/>
      <c r="C369" s="369">
        <v>1.2</v>
      </c>
      <c r="D369" s="370">
        <f t="shared" si="16"/>
        <v>9.2526109690844081</v>
      </c>
      <c r="E369" s="370">
        <f t="shared" si="17"/>
        <v>11.103133162901289</v>
      </c>
      <c r="F369" s="19"/>
      <c r="G369" s="19"/>
      <c r="H369" s="19"/>
      <c r="I369" s="19"/>
      <c r="J369" s="19"/>
      <c r="K369" s="19"/>
      <c r="L369" s="19"/>
      <c r="M369" s="19"/>
      <c r="N369" s="19"/>
      <c r="O369" s="19"/>
      <c r="P369" s="19"/>
      <c r="Q369" s="19"/>
      <c r="R369" s="19"/>
      <c r="S369" s="19"/>
      <c r="T369" s="19"/>
      <c r="U369" s="19"/>
      <c r="V369" s="19"/>
      <c r="W369" s="19"/>
      <c r="X369" s="19"/>
      <c r="Y369" s="19"/>
      <c r="Z369" s="19"/>
    </row>
    <row r="370" spans="1:26" x14ac:dyDescent="0.25">
      <c r="A370" s="19"/>
      <c r="B370" s="19"/>
      <c r="C370" s="369">
        <v>1.4</v>
      </c>
      <c r="D370" s="370">
        <f t="shared" si="16"/>
        <v>8.8542090223930536</v>
      </c>
      <c r="E370" s="370">
        <f t="shared" si="17"/>
        <v>12.395892631350275</v>
      </c>
      <c r="F370" s="19"/>
      <c r="G370" s="19"/>
      <c r="H370" s="19"/>
      <c r="I370" s="19"/>
      <c r="J370" s="19"/>
      <c r="K370" s="19"/>
      <c r="L370" s="19"/>
      <c r="M370" s="19"/>
      <c r="N370" s="19"/>
      <c r="O370" s="19"/>
      <c r="P370" s="19"/>
      <c r="Q370" s="19"/>
      <c r="R370" s="19"/>
      <c r="S370" s="19"/>
      <c r="T370" s="19"/>
      <c r="U370" s="19"/>
      <c r="V370" s="19"/>
      <c r="W370" s="19"/>
      <c r="X370" s="19"/>
      <c r="Y370" s="19"/>
      <c r="Z370" s="19"/>
    </row>
    <row r="371" spans="1:26" x14ac:dyDescent="0.25">
      <c r="A371" s="19"/>
      <c r="B371" s="19"/>
      <c r="C371" s="369">
        <v>1.6</v>
      </c>
      <c r="D371" s="370">
        <f t="shared" si="16"/>
        <v>8.6188693191344861</v>
      </c>
      <c r="E371" s="370">
        <f t="shared" si="17"/>
        <v>13.790190910615179</v>
      </c>
      <c r="F371" s="19"/>
      <c r="G371" s="19"/>
      <c r="H371" s="19"/>
      <c r="I371" s="19"/>
      <c r="J371" s="19"/>
      <c r="K371" s="19"/>
      <c r="L371" s="19"/>
      <c r="M371" s="19"/>
      <c r="N371" s="19"/>
      <c r="O371" s="19"/>
      <c r="P371" s="19"/>
      <c r="Q371" s="19"/>
      <c r="R371" s="19"/>
      <c r="S371" s="19"/>
      <c r="T371" s="19"/>
      <c r="U371" s="19"/>
      <c r="V371" s="19"/>
      <c r="W371" s="19"/>
      <c r="X371" s="19"/>
      <c r="Y371" s="19"/>
      <c r="Z371" s="19"/>
    </row>
    <row r="372" spans="1:26" x14ac:dyDescent="0.25">
      <c r="A372" s="19"/>
      <c r="B372" s="19"/>
      <c r="C372" s="369">
        <v>1.8</v>
      </c>
      <c r="D372" s="370">
        <f t="shared" si="16"/>
        <v>8.4550126178786016</v>
      </c>
      <c r="E372" s="370">
        <f t="shared" si="17"/>
        <v>15.219022712181483</v>
      </c>
      <c r="F372" s="19"/>
      <c r="G372" s="19"/>
      <c r="H372" s="19"/>
      <c r="I372" s="19"/>
      <c r="J372" s="19"/>
      <c r="K372" s="19"/>
      <c r="L372" s="19"/>
      <c r="M372" s="19"/>
      <c r="N372" s="19"/>
      <c r="O372" s="19"/>
      <c r="P372" s="19"/>
      <c r="Q372" s="19"/>
      <c r="R372" s="19"/>
      <c r="S372" s="19"/>
      <c r="T372" s="19"/>
      <c r="U372" s="19"/>
      <c r="V372" s="19"/>
      <c r="W372" s="19"/>
      <c r="X372" s="19"/>
      <c r="Y372" s="19"/>
      <c r="Z372" s="19"/>
    </row>
    <row r="373" spans="1:26" x14ac:dyDescent="0.25">
      <c r="A373" s="19"/>
      <c r="B373" s="19"/>
      <c r="C373" s="369">
        <v>2</v>
      </c>
      <c r="D373" s="370">
        <f t="shared" si="16"/>
        <v>8.322492536723999</v>
      </c>
      <c r="E373" s="370">
        <f t="shared" si="17"/>
        <v>16.644985073447998</v>
      </c>
      <c r="F373" s="19"/>
      <c r="G373" s="19"/>
      <c r="H373" s="19"/>
      <c r="I373" s="19"/>
      <c r="J373" s="19"/>
      <c r="K373" s="19"/>
      <c r="L373" s="19"/>
      <c r="M373" s="19"/>
      <c r="N373" s="19"/>
      <c r="O373" s="19"/>
      <c r="P373" s="19"/>
      <c r="Q373" s="19"/>
      <c r="R373" s="19"/>
      <c r="S373" s="19"/>
      <c r="T373" s="19"/>
      <c r="U373" s="19"/>
      <c r="V373" s="19"/>
      <c r="W373" s="19"/>
      <c r="X373" s="19"/>
      <c r="Y373" s="19"/>
      <c r="Z373" s="19"/>
    </row>
    <row r="374" spans="1:26" x14ac:dyDescent="0.25">
      <c r="A374" s="19"/>
      <c r="B374" s="19"/>
      <c r="C374" s="369">
        <v>2.2000000000000002</v>
      </c>
      <c r="D374" s="370">
        <f t="shared" si="16"/>
        <v>8.2037097599894757</v>
      </c>
      <c r="E374" s="370">
        <f t="shared" si="17"/>
        <v>18.048161471976847</v>
      </c>
      <c r="F374" s="19"/>
      <c r="G374" s="19"/>
      <c r="H374" s="19"/>
      <c r="I374" s="19"/>
      <c r="J374" s="19"/>
      <c r="K374" s="19"/>
      <c r="L374" s="19"/>
      <c r="M374" s="19"/>
      <c r="N374" s="19"/>
      <c r="O374" s="19"/>
      <c r="P374" s="19"/>
      <c r="Q374" s="19"/>
      <c r="R374" s="19"/>
      <c r="S374" s="19"/>
      <c r="T374" s="19"/>
      <c r="U374" s="19"/>
      <c r="V374" s="19"/>
      <c r="W374" s="19"/>
      <c r="X374" s="19"/>
      <c r="Y374" s="19"/>
      <c r="Z374" s="19"/>
    </row>
    <row r="375" spans="1:26" x14ac:dyDescent="0.25">
      <c r="A375" s="19"/>
      <c r="B375" s="19"/>
      <c r="C375" s="369">
        <v>2.4</v>
      </c>
      <c r="D375" s="370">
        <f t="shared" si="16"/>
        <v>8.0909491238725444</v>
      </c>
      <c r="E375" s="370">
        <f t="shared" si="17"/>
        <v>19.418277897294107</v>
      </c>
      <c r="F375" s="19"/>
      <c r="G375" s="19"/>
      <c r="H375" s="19"/>
      <c r="I375" s="19"/>
      <c r="J375" s="19"/>
      <c r="K375" s="19"/>
      <c r="L375" s="19"/>
      <c r="M375" s="19"/>
      <c r="N375" s="19"/>
      <c r="O375" s="19"/>
      <c r="P375" s="19"/>
      <c r="Q375" s="19"/>
      <c r="R375" s="19"/>
      <c r="S375" s="19"/>
      <c r="T375" s="19"/>
      <c r="U375" s="19"/>
      <c r="V375" s="19"/>
      <c r="W375" s="19"/>
      <c r="X375" s="19"/>
      <c r="Y375" s="19"/>
      <c r="Z375" s="19"/>
    </row>
    <row r="376" spans="1:26" x14ac:dyDescent="0.25">
      <c r="A376" s="19"/>
      <c r="B376" s="19"/>
      <c r="C376" s="369">
        <v>2.6</v>
      </c>
      <c r="D376" s="370">
        <f t="shared" si="16"/>
        <v>7.9808284654767867</v>
      </c>
      <c r="E376" s="370">
        <f t="shared" si="17"/>
        <v>20.750154010239648</v>
      </c>
      <c r="F376" s="19"/>
      <c r="G376" s="19"/>
      <c r="H376" s="19"/>
      <c r="I376" s="19"/>
      <c r="J376" s="19"/>
      <c r="K376" s="19"/>
      <c r="L376" s="19"/>
      <c r="M376" s="19"/>
      <c r="N376" s="19"/>
      <c r="O376" s="19"/>
      <c r="P376" s="19"/>
      <c r="Q376" s="19"/>
      <c r="R376" s="19"/>
      <c r="S376" s="19"/>
      <c r="T376" s="19"/>
      <c r="U376" s="19"/>
      <c r="V376" s="19"/>
      <c r="W376" s="19"/>
      <c r="X376" s="19"/>
      <c r="Y376" s="19"/>
      <c r="Z376" s="19"/>
    </row>
    <row r="377" spans="1:26" x14ac:dyDescent="0.25">
      <c r="A377" s="19"/>
      <c r="B377" s="19"/>
      <c r="C377" s="369">
        <v>2.8</v>
      </c>
      <c r="D377" s="370">
        <f t="shared" si="16"/>
        <v>7.8718651168834546</v>
      </c>
      <c r="E377" s="370">
        <f t="shared" si="17"/>
        <v>22.041222327273672</v>
      </c>
      <c r="F377" s="19"/>
      <c r="G377" s="19"/>
      <c r="H377" s="19"/>
      <c r="I377" s="19"/>
      <c r="J377" s="19"/>
      <c r="K377" s="19"/>
      <c r="L377" s="19"/>
      <c r="M377" s="19"/>
      <c r="N377" s="19"/>
      <c r="O377" s="19"/>
      <c r="P377" s="19"/>
      <c r="Q377" s="19"/>
      <c r="R377" s="19"/>
      <c r="S377" s="19"/>
      <c r="T377" s="19"/>
      <c r="U377" s="19"/>
      <c r="V377" s="19"/>
      <c r="W377" s="19"/>
      <c r="X377" s="19"/>
      <c r="Y377" s="19"/>
      <c r="Z377" s="19"/>
    </row>
    <row r="378" spans="1:26" x14ac:dyDescent="0.25">
      <c r="A378" s="19"/>
      <c r="B378" s="19"/>
      <c r="C378" s="369">
        <v>3</v>
      </c>
      <c r="D378" s="370">
        <f t="shared" si="16"/>
        <v>7.7634091081695624</v>
      </c>
      <c r="E378" s="370">
        <f t="shared" si="17"/>
        <v>23.290227324508688</v>
      </c>
      <c r="F378" s="19"/>
      <c r="G378" s="19"/>
      <c r="H378" s="19"/>
      <c r="I378" s="19"/>
      <c r="J378" s="19"/>
      <c r="K378" s="19"/>
      <c r="L378" s="19"/>
      <c r="M378" s="19"/>
      <c r="N378" s="19"/>
      <c r="O378" s="19"/>
      <c r="P378" s="19"/>
      <c r="Q378" s="19"/>
      <c r="R378" s="19"/>
      <c r="S378" s="19"/>
      <c r="T378" s="19"/>
      <c r="U378" s="19"/>
      <c r="V378" s="19"/>
      <c r="W378" s="19"/>
      <c r="X378" s="19"/>
      <c r="Y378" s="19"/>
      <c r="Z378" s="19"/>
    </row>
    <row r="379" spans="1:26" x14ac:dyDescent="0.25">
      <c r="A379" s="19"/>
      <c r="B379" s="19"/>
      <c r="C379" s="369">
        <v>3.2</v>
      </c>
      <c r="D379" s="370">
        <f t="shared" si="16"/>
        <v>7.6551755064142304</v>
      </c>
      <c r="E379" s="370">
        <f t="shared" si="17"/>
        <v>24.49656162052554</v>
      </c>
      <c r="F379" s="19"/>
      <c r="G379" s="19"/>
      <c r="H379" s="19"/>
      <c r="I379" s="19"/>
      <c r="J379" s="19"/>
      <c r="K379" s="19"/>
      <c r="L379" s="19"/>
      <c r="M379" s="19"/>
      <c r="N379" s="19"/>
      <c r="O379" s="19"/>
      <c r="P379" s="19"/>
      <c r="Q379" s="19"/>
      <c r="R379" s="19"/>
      <c r="S379" s="19"/>
      <c r="T379" s="19"/>
      <c r="U379" s="19"/>
      <c r="V379" s="19"/>
      <c r="W379" s="19"/>
      <c r="X379" s="19"/>
      <c r="Y379" s="19"/>
      <c r="Z379" s="19"/>
    </row>
    <row r="380" spans="1:26" x14ac:dyDescent="0.25">
      <c r="A380" s="19"/>
      <c r="B380" s="19"/>
      <c r="C380" s="369">
        <v>3.4</v>
      </c>
      <c r="D380" s="370">
        <f t="shared" si="16"/>
        <v>7.5470394031154973</v>
      </c>
      <c r="E380" s="370">
        <f t="shared" si="17"/>
        <v>25.659933970592689</v>
      </c>
      <c r="F380" s="19"/>
      <c r="G380" s="19"/>
      <c r="H380" s="19"/>
      <c r="I380" s="19"/>
      <c r="J380" s="19"/>
      <c r="K380" s="19"/>
      <c r="L380" s="19"/>
      <c r="M380" s="19"/>
      <c r="N380" s="19"/>
      <c r="O380" s="19"/>
      <c r="P380" s="19"/>
      <c r="Q380" s="19"/>
      <c r="R380" s="19"/>
      <c r="S380" s="19"/>
      <c r="T380" s="19"/>
      <c r="U380" s="19"/>
      <c r="V380" s="19"/>
      <c r="W380" s="19"/>
      <c r="X380" s="19"/>
      <c r="Y380" s="19"/>
      <c r="Z380" s="19"/>
    </row>
    <row r="381" spans="1:26" x14ac:dyDescent="0.25">
      <c r="A381" s="19"/>
      <c r="B381" s="19"/>
      <c r="C381" s="369">
        <v>3.6</v>
      </c>
      <c r="D381" s="370">
        <f t="shared" si="16"/>
        <v>7.4389460410560693</v>
      </c>
      <c r="E381" s="370">
        <f t="shared" si="17"/>
        <v>26.780205747801851</v>
      </c>
      <c r="F381" s="19"/>
      <c r="G381" s="19"/>
      <c r="H381" s="19"/>
      <c r="I381" s="19"/>
      <c r="J381" s="19"/>
      <c r="K381" s="19"/>
      <c r="L381" s="19"/>
      <c r="M381" s="19"/>
      <c r="N381" s="19"/>
      <c r="O381" s="19"/>
      <c r="P381" s="19"/>
      <c r="Q381" s="19"/>
      <c r="R381" s="19"/>
      <c r="S381" s="19"/>
      <c r="T381" s="19"/>
      <c r="U381" s="19"/>
      <c r="V381" s="19"/>
      <c r="W381" s="19"/>
      <c r="X381" s="19"/>
      <c r="Y381" s="19"/>
      <c r="Z381" s="19"/>
    </row>
    <row r="382" spans="1:26" x14ac:dyDescent="0.25">
      <c r="A382" s="19"/>
      <c r="B382" s="19"/>
      <c r="C382" s="369">
        <v>3.8</v>
      </c>
      <c r="D382" s="370">
        <f t="shared" si="16"/>
        <v>7.3308714158423429</v>
      </c>
      <c r="E382" s="370">
        <f t="shared" si="17"/>
        <v>27.857311380200901</v>
      </c>
      <c r="F382" s="19"/>
      <c r="G382" s="19"/>
      <c r="H382" s="19"/>
      <c r="I382" s="19"/>
      <c r="J382" s="19"/>
      <c r="K382" s="19"/>
      <c r="L382" s="19"/>
      <c r="M382" s="19"/>
      <c r="N382" s="19"/>
      <c r="O382" s="19"/>
      <c r="P382" s="19"/>
      <c r="Q382" s="19"/>
      <c r="R382" s="19"/>
      <c r="S382" s="19"/>
      <c r="T382" s="19"/>
      <c r="U382" s="19"/>
      <c r="V382" s="19"/>
      <c r="W382" s="19"/>
      <c r="X382" s="19"/>
      <c r="Y382" s="19"/>
      <c r="Z382" s="19"/>
    </row>
    <row r="383" spans="1:26" x14ac:dyDescent="0.25">
      <c r="A383" s="19"/>
      <c r="B383" s="19"/>
      <c r="C383" s="369">
        <v>4</v>
      </c>
      <c r="D383" s="370">
        <f t="shared" si="16"/>
        <v>7.2228050044612653</v>
      </c>
      <c r="E383" s="370">
        <f t="shared" si="17"/>
        <v>28.891220017845061</v>
      </c>
      <c r="F383" s="19"/>
      <c r="G383" s="19"/>
      <c r="H383" s="19"/>
      <c r="I383" s="19"/>
      <c r="J383" s="19"/>
      <c r="K383" s="19"/>
      <c r="L383" s="19"/>
      <c r="M383" s="19"/>
      <c r="N383" s="19"/>
      <c r="O383" s="19"/>
      <c r="P383" s="19"/>
      <c r="Q383" s="19"/>
      <c r="R383" s="19"/>
      <c r="S383" s="19"/>
      <c r="T383" s="19"/>
      <c r="U383" s="19"/>
      <c r="V383" s="19"/>
      <c r="W383" s="19"/>
      <c r="X383" s="19"/>
      <c r="Y383" s="19"/>
      <c r="Z383" s="19"/>
    </row>
    <row r="384" spans="1:26" x14ac:dyDescent="0.25">
      <c r="A384" s="19"/>
      <c r="B384" s="19"/>
      <c r="C384" s="369">
        <v>4.2</v>
      </c>
      <c r="D384" s="370">
        <f t="shared" si="16"/>
        <v>7.1147421938488469</v>
      </c>
      <c r="E384" s="370">
        <f t="shared" si="17"/>
        <v>29.88191721416516</v>
      </c>
      <c r="F384" s="19"/>
      <c r="G384" s="19"/>
      <c r="H384" s="19"/>
      <c r="I384" s="19"/>
      <c r="J384" s="19"/>
      <c r="K384" s="19"/>
      <c r="L384" s="19"/>
      <c r="M384" s="19"/>
      <c r="N384" s="19"/>
      <c r="O384" s="19"/>
      <c r="P384" s="19"/>
      <c r="Q384" s="19"/>
      <c r="R384" s="19"/>
      <c r="S384" s="19"/>
      <c r="T384" s="19"/>
      <c r="U384" s="19"/>
      <c r="V384" s="19"/>
      <c r="W384" s="19"/>
      <c r="X384" s="19"/>
      <c r="Y384" s="19"/>
      <c r="Z384" s="19"/>
    </row>
    <row r="385" spans="1:26" x14ac:dyDescent="0.25">
      <c r="A385" s="19"/>
      <c r="B385" s="19"/>
      <c r="C385" s="369">
        <v>4.4000000000000004</v>
      </c>
      <c r="D385" s="370">
        <f t="shared" si="16"/>
        <v>7.0066809617364401</v>
      </c>
      <c r="E385" s="370">
        <f t="shared" si="17"/>
        <v>30.829396231640338</v>
      </c>
      <c r="F385" s="19"/>
      <c r="G385" s="19"/>
      <c r="H385" s="19"/>
      <c r="I385" s="19"/>
      <c r="J385" s="19"/>
      <c r="K385" s="19"/>
      <c r="L385" s="19"/>
      <c r="M385" s="19"/>
      <c r="N385" s="19"/>
      <c r="O385" s="19"/>
      <c r="P385" s="19"/>
      <c r="Q385" s="19"/>
      <c r="R385" s="19"/>
      <c r="S385" s="19"/>
      <c r="T385" s="19"/>
      <c r="U385" s="19"/>
      <c r="V385" s="19"/>
      <c r="W385" s="19"/>
      <c r="X385" s="19"/>
      <c r="Y385" s="19"/>
      <c r="Z385" s="19"/>
    </row>
    <row r="386" spans="1:26" x14ac:dyDescent="0.25">
      <c r="A386" s="19"/>
      <c r="B386" s="19"/>
      <c r="C386" s="369">
        <v>4.5999999999999996</v>
      </c>
      <c r="D386" s="370">
        <f t="shared" si="16"/>
        <v>6.8986204216046989</v>
      </c>
      <c r="E386" s="370">
        <f t="shared" si="17"/>
        <v>31.733653939381611</v>
      </c>
      <c r="F386" s="19"/>
      <c r="G386" s="19"/>
      <c r="H386" s="19"/>
      <c r="I386" s="19"/>
      <c r="J386" s="19"/>
      <c r="K386" s="19"/>
      <c r="L386" s="19"/>
      <c r="M386" s="19"/>
      <c r="N386" s="19"/>
      <c r="O386" s="19"/>
      <c r="P386" s="19"/>
      <c r="Q386" s="19"/>
      <c r="R386" s="19"/>
      <c r="S386" s="19"/>
      <c r="T386" s="19"/>
      <c r="U386" s="19"/>
      <c r="V386" s="19"/>
      <c r="W386" s="19"/>
      <c r="X386" s="19"/>
      <c r="Y386" s="19"/>
      <c r="Z386" s="19"/>
    </row>
    <row r="387" spans="1:26" x14ac:dyDescent="0.25">
      <c r="A387" s="19"/>
      <c r="B387" s="19"/>
      <c r="C387" s="369">
        <v>4.8</v>
      </c>
      <c r="D387" s="370">
        <f t="shared" si="16"/>
        <v>6.790560184822489</v>
      </c>
      <c r="E387" s="370">
        <f t="shared" si="17"/>
        <v>32.594688887147946</v>
      </c>
      <c r="F387" s="19"/>
      <c r="G387" s="19"/>
      <c r="H387" s="19"/>
      <c r="I387" s="19"/>
      <c r="J387" s="19"/>
      <c r="K387" s="19"/>
      <c r="L387" s="19"/>
      <c r="M387" s="19"/>
      <c r="N387" s="19"/>
      <c r="O387" s="19"/>
      <c r="P387" s="19"/>
      <c r="Q387" s="19"/>
      <c r="R387" s="19"/>
      <c r="S387" s="19"/>
      <c r="T387" s="19"/>
      <c r="U387" s="19"/>
      <c r="V387" s="19"/>
      <c r="W387" s="19"/>
      <c r="X387" s="19"/>
      <c r="Y387" s="19"/>
      <c r="Z387" s="19"/>
    </row>
    <row r="388" spans="1:26" x14ac:dyDescent="0.25">
      <c r="A388" s="19"/>
      <c r="B388" s="19"/>
      <c r="C388" s="369">
        <v>5</v>
      </c>
      <c r="D388" s="370">
        <f t="shared" si="16"/>
        <v>6.6825000810222273</v>
      </c>
      <c r="E388" s="370">
        <f t="shared" si="17"/>
        <v>33.412500405111139</v>
      </c>
      <c r="F388" s="19"/>
      <c r="G388" s="19"/>
      <c r="H388" s="19"/>
      <c r="I388" s="19"/>
      <c r="J388" s="19"/>
      <c r="K388" s="19"/>
      <c r="L388" s="19"/>
      <c r="M388" s="19"/>
      <c r="N388" s="19"/>
      <c r="O388" s="19"/>
      <c r="P388" s="19"/>
      <c r="Q388" s="19"/>
      <c r="R388" s="19"/>
      <c r="S388" s="19"/>
      <c r="T388" s="19"/>
      <c r="U388" s="19"/>
      <c r="V388" s="19"/>
      <c r="W388" s="19"/>
      <c r="X388" s="19"/>
      <c r="Y388" s="19"/>
      <c r="Z388" s="19"/>
    </row>
    <row r="389" spans="1:26" x14ac:dyDescent="0.2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x14ac:dyDescent="0.2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x14ac:dyDescent="0.2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x14ac:dyDescent="0.2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x14ac:dyDescent="0.2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x14ac:dyDescent="0.25">
      <c r="A394" s="19"/>
      <c r="B394" s="19"/>
      <c r="C394" s="19"/>
      <c r="D394" s="19"/>
      <c r="E394" s="19"/>
      <c r="F394" s="19"/>
      <c r="G394" s="19"/>
      <c r="H394" s="19"/>
      <c r="I394" s="19"/>
      <c r="J394" s="19"/>
      <c r="K394" s="19"/>
      <c r="L394" s="19"/>
      <c r="M394" s="19"/>
      <c r="N394" s="19"/>
      <c r="O394" s="19"/>
      <c r="P394" s="19"/>
      <c r="Q394" s="19"/>
      <c r="R394" s="19"/>
    </row>
    <row r="395" spans="1:26" x14ac:dyDescent="0.25">
      <c r="A395" s="19"/>
      <c r="B395" s="19"/>
      <c r="C395" s="19"/>
      <c r="D395" s="19"/>
      <c r="E395" s="19"/>
      <c r="F395" s="19"/>
      <c r="G395" s="19"/>
      <c r="H395" s="19"/>
      <c r="I395" s="19"/>
      <c r="J395" s="19"/>
      <c r="K395" s="19"/>
      <c r="L395" s="19"/>
      <c r="M395" s="19"/>
      <c r="N395" s="19"/>
      <c r="O395" s="19"/>
      <c r="P395" s="19"/>
      <c r="Q395" s="19"/>
      <c r="R395" s="19"/>
    </row>
    <row r="396" spans="1:26" x14ac:dyDescent="0.25">
      <c r="A396" s="19"/>
      <c r="B396" s="19"/>
      <c r="C396" s="19"/>
      <c r="D396" s="19"/>
      <c r="E396" s="19"/>
      <c r="F396" s="19"/>
      <c r="G396" s="19"/>
      <c r="H396" s="19"/>
      <c r="I396" s="19"/>
      <c r="J396" s="19"/>
      <c r="K396" s="19"/>
      <c r="L396" s="19"/>
      <c r="M396" s="19"/>
      <c r="N396" s="19"/>
      <c r="O396" s="19"/>
      <c r="P396" s="19"/>
      <c r="Q396" s="19"/>
      <c r="R396" s="19"/>
    </row>
    <row r="397" spans="1:26" x14ac:dyDescent="0.25">
      <c r="A397" s="304"/>
      <c r="B397" s="304"/>
      <c r="C397" s="304"/>
      <c r="D397" s="304"/>
      <c r="E397" s="304"/>
      <c r="F397" s="304"/>
      <c r="G397" s="304"/>
      <c r="H397" s="304"/>
      <c r="I397" s="304"/>
      <c r="J397" s="304"/>
      <c r="K397" s="304"/>
      <c r="L397" s="304"/>
      <c r="M397" s="304"/>
      <c r="N397" s="304"/>
      <c r="O397" s="304"/>
      <c r="P397" s="304"/>
      <c r="Q397" s="304"/>
      <c r="R397" s="304"/>
    </row>
    <row r="398" spans="1:26" x14ac:dyDescent="0.25">
      <c r="A398" s="304"/>
      <c r="B398" s="304"/>
      <c r="C398" s="304"/>
      <c r="D398" s="304"/>
      <c r="E398" s="304"/>
      <c r="F398" s="304"/>
      <c r="G398" s="304"/>
      <c r="H398" s="304"/>
      <c r="I398" s="304"/>
      <c r="J398" s="304"/>
      <c r="K398" s="304"/>
      <c r="L398" s="304"/>
      <c r="M398" s="304"/>
      <c r="N398" s="304"/>
      <c r="O398" s="304"/>
      <c r="P398" s="304"/>
      <c r="Q398" s="304"/>
      <c r="R398" s="304"/>
    </row>
    <row r="399" spans="1:26" x14ac:dyDescent="0.25">
      <c r="A399" s="304"/>
      <c r="B399" s="304"/>
      <c r="C399" s="304"/>
      <c r="D399" s="304"/>
      <c r="E399" s="304"/>
      <c r="F399" s="304"/>
      <c r="G399" s="304"/>
      <c r="H399" s="304"/>
      <c r="I399" s="304"/>
      <c r="J399" s="304"/>
      <c r="K399" s="304"/>
      <c r="L399" s="304"/>
      <c r="M399" s="304"/>
      <c r="N399" s="304"/>
      <c r="O399" s="304"/>
      <c r="P399" s="304"/>
      <c r="Q399" s="304"/>
      <c r="R399" s="304"/>
    </row>
    <row r="400" spans="1:26" x14ac:dyDescent="0.25">
      <c r="A400" s="304"/>
      <c r="B400" s="304"/>
      <c r="C400" s="304"/>
      <c r="D400" s="304"/>
      <c r="E400" s="304"/>
      <c r="F400" s="304"/>
      <c r="G400" s="304"/>
      <c r="H400" s="304"/>
      <c r="I400" s="304"/>
      <c r="J400" s="304"/>
      <c r="K400" s="304"/>
      <c r="L400" s="304"/>
      <c r="M400" s="304"/>
      <c r="N400" s="304"/>
      <c r="O400" s="304"/>
      <c r="P400" s="304"/>
      <c r="Q400" s="304"/>
      <c r="R400" s="304"/>
    </row>
    <row r="401" spans="1:18" x14ac:dyDescent="0.25">
      <c r="A401" s="304"/>
      <c r="B401" s="304"/>
      <c r="C401" s="304"/>
      <c r="D401" s="304"/>
      <c r="E401" s="304"/>
      <c r="F401" s="304"/>
      <c r="G401" s="304"/>
      <c r="H401" s="304"/>
      <c r="I401" s="304"/>
      <c r="J401" s="304"/>
      <c r="K401" s="304"/>
      <c r="L401" s="304"/>
      <c r="M401" s="304"/>
      <c r="N401" s="304"/>
      <c r="O401" s="304"/>
      <c r="P401" s="304"/>
      <c r="Q401" s="304"/>
      <c r="R401" s="304"/>
    </row>
    <row r="402" spans="1:18" x14ac:dyDescent="0.25">
      <c r="A402" s="304"/>
      <c r="B402" s="304"/>
      <c r="C402" s="304"/>
      <c r="D402" s="304"/>
      <c r="E402" s="304"/>
      <c r="F402" s="304"/>
      <c r="G402" s="304"/>
      <c r="H402" s="304"/>
      <c r="I402" s="304"/>
      <c r="J402" s="304"/>
      <c r="K402" s="304"/>
      <c r="L402" s="304"/>
      <c r="M402" s="304"/>
      <c r="N402" s="304"/>
      <c r="O402" s="304"/>
      <c r="P402" s="304"/>
      <c r="Q402" s="304"/>
      <c r="R402" s="304"/>
    </row>
    <row r="403" spans="1:18" x14ac:dyDescent="0.25">
      <c r="A403" s="304"/>
      <c r="B403" s="304"/>
      <c r="C403" s="304"/>
      <c r="D403" s="304"/>
      <c r="E403" s="304"/>
      <c r="F403" s="304"/>
      <c r="G403" s="304"/>
      <c r="H403" s="304"/>
      <c r="I403" s="304"/>
      <c r="J403" s="304"/>
      <c r="K403" s="304"/>
      <c r="L403" s="304"/>
      <c r="M403" s="304"/>
      <c r="N403" s="304"/>
      <c r="O403" s="304"/>
      <c r="P403" s="304"/>
      <c r="Q403" s="304"/>
      <c r="R403" s="304"/>
    </row>
    <row r="404" spans="1:18" x14ac:dyDescent="0.25">
      <c r="A404" s="304"/>
      <c r="B404" s="304"/>
      <c r="C404" s="304"/>
      <c r="D404" s="304"/>
      <c r="E404" s="304"/>
      <c r="F404" s="304"/>
      <c r="G404" s="304"/>
      <c r="H404" s="304"/>
      <c r="I404" s="304"/>
      <c r="J404" s="304"/>
      <c r="K404" s="304"/>
      <c r="L404" s="304"/>
      <c r="M404" s="304"/>
      <c r="N404" s="304"/>
      <c r="O404" s="304"/>
      <c r="P404" s="304"/>
      <c r="Q404" s="304"/>
      <c r="R404" s="304"/>
    </row>
    <row r="405" spans="1:18" x14ac:dyDescent="0.25">
      <c r="A405" s="304"/>
      <c r="B405" s="304"/>
      <c r="C405" s="304"/>
      <c r="D405" s="304"/>
      <c r="E405" s="304"/>
      <c r="F405" s="304"/>
      <c r="G405" s="304"/>
      <c r="H405" s="304"/>
      <c r="I405" s="304"/>
      <c r="J405" s="304"/>
      <c r="K405" s="304"/>
      <c r="L405" s="304"/>
      <c r="M405" s="304"/>
      <c r="N405" s="304"/>
      <c r="O405" s="304"/>
      <c r="P405" s="304"/>
      <c r="Q405" s="304"/>
      <c r="R405" s="304"/>
    </row>
    <row r="406" spans="1:18" x14ac:dyDescent="0.25">
      <c r="A406" s="304"/>
      <c r="B406" s="304"/>
      <c r="C406" s="304"/>
      <c r="D406" s="304"/>
      <c r="E406" s="304"/>
      <c r="F406" s="304"/>
      <c r="G406" s="304"/>
      <c r="H406" s="304"/>
      <c r="I406" s="304"/>
      <c r="J406" s="304"/>
      <c r="K406" s="304"/>
      <c r="L406" s="304"/>
      <c r="M406" s="304"/>
      <c r="N406" s="304"/>
      <c r="O406" s="304"/>
      <c r="P406" s="304"/>
      <c r="Q406" s="304"/>
      <c r="R406" s="304"/>
    </row>
    <row r="407" spans="1:18" x14ac:dyDescent="0.25">
      <c r="A407" s="304"/>
      <c r="B407" s="304"/>
      <c r="C407" s="304"/>
      <c r="D407" s="304"/>
      <c r="E407" s="304"/>
      <c r="F407" s="304"/>
      <c r="G407" s="304"/>
      <c r="H407" s="304"/>
      <c r="I407" s="304"/>
      <c r="J407" s="304"/>
      <c r="K407" s="304"/>
      <c r="L407" s="304"/>
      <c r="M407" s="304"/>
      <c r="N407" s="304"/>
      <c r="O407" s="304"/>
      <c r="P407" s="304"/>
      <c r="Q407" s="304"/>
      <c r="R407" s="304"/>
    </row>
    <row r="408" spans="1:18" x14ac:dyDescent="0.25">
      <c r="A408" s="304"/>
      <c r="B408" s="304"/>
      <c r="C408" s="304"/>
      <c r="D408" s="304"/>
      <c r="E408" s="304"/>
      <c r="F408" s="304"/>
      <c r="G408" s="304"/>
      <c r="H408" s="304"/>
      <c r="I408" s="304"/>
      <c r="J408" s="304"/>
      <c r="K408" s="304"/>
      <c r="L408" s="304"/>
      <c r="M408" s="304"/>
      <c r="N408" s="304"/>
      <c r="O408" s="304"/>
      <c r="P408" s="304"/>
      <c r="Q408" s="304"/>
      <c r="R408" s="304"/>
    </row>
    <row r="409" spans="1:18" x14ac:dyDescent="0.25">
      <c r="A409" s="304"/>
      <c r="B409" s="304"/>
      <c r="C409" s="304"/>
      <c r="D409" s="304"/>
      <c r="E409" s="304"/>
      <c r="F409" s="304"/>
      <c r="G409" s="304"/>
      <c r="H409" s="304"/>
      <c r="I409" s="304"/>
      <c r="J409" s="304"/>
      <c r="K409" s="304"/>
      <c r="L409" s="304"/>
      <c r="M409" s="304"/>
      <c r="N409" s="304"/>
      <c r="O409" s="304"/>
      <c r="P409" s="304"/>
      <c r="Q409" s="304"/>
      <c r="R409" s="304"/>
    </row>
    <row r="410" spans="1:18" x14ac:dyDescent="0.25">
      <c r="A410" s="304"/>
      <c r="B410" s="304"/>
      <c r="C410" s="304"/>
      <c r="D410" s="304"/>
      <c r="E410" s="304"/>
      <c r="F410" s="304"/>
      <c r="G410" s="304"/>
      <c r="H410" s="304"/>
      <c r="I410" s="304"/>
      <c r="J410" s="304"/>
      <c r="K410" s="304"/>
      <c r="L410" s="304"/>
      <c r="M410" s="304"/>
      <c r="N410" s="304"/>
      <c r="O410" s="304"/>
      <c r="P410" s="304"/>
      <c r="Q410" s="304"/>
      <c r="R410" s="304"/>
    </row>
    <row r="411" spans="1:18" x14ac:dyDescent="0.25">
      <c r="A411" s="304"/>
      <c r="B411" s="304"/>
      <c r="C411" s="304"/>
      <c r="D411" s="304"/>
      <c r="E411" s="304"/>
      <c r="F411" s="304"/>
      <c r="G411" s="304"/>
      <c r="H411" s="304"/>
      <c r="I411" s="304"/>
      <c r="J411" s="304"/>
      <c r="K411" s="304"/>
      <c r="L411" s="304"/>
      <c r="M411" s="304"/>
      <c r="N411" s="304"/>
      <c r="O411" s="304"/>
      <c r="P411" s="304"/>
      <c r="Q411" s="304"/>
      <c r="R411" s="304"/>
    </row>
    <row r="412" spans="1:18" x14ac:dyDescent="0.25">
      <c r="A412" s="304"/>
      <c r="B412" s="304"/>
      <c r="C412" s="304"/>
      <c r="D412" s="304"/>
      <c r="E412" s="304"/>
      <c r="F412" s="304"/>
      <c r="G412" s="304"/>
      <c r="H412" s="304"/>
      <c r="I412" s="304"/>
      <c r="J412" s="304"/>
      <c r="K412" s="304"/>
      <c r="L412" s="304"/>
      <c r="M412" s="304"/>
      <c r="N412" s="304"/>
      <c r="O412" s="304"/>
      <c r="P412" s="304"/>
      <c r="Q412" s="304"/>
      <c r="R412" s="304"/>
    </row>
    <row r="413" spans="1:18" x14ac:dyDescent="0.25">
      <c r="A413" s="304"/>
      <c r="B413" s="304"/>
      <c r="C413" s="304"/>
      <c r="D413" s="304"/>
      <c r="E413" s="304"/>
      <c r="F413" s="304"/>
      <c r="G413" s="304"/>
      <c r="H413" s="304"/>
      <c r="I413" s="304"/>
      <c r="J413" s="304"/>
      <c r="K413" s="304"/>
      <c r="L413" s="304"/>
      <c r="M413" s="304"/>
      <c r="N413" s="304"/>
      <c r="O413" s="304"/>
      <c r="P413" s="304"/>
      <c r="Q413" s="304"/>
      <c r="R413" s="304"/>
    </row>
    <row r="414" spans="1:18" x14ac:dyDescent="0.25">
      <c r="A414" s="304"/>
      <c r="B414" s="304"/>
      <c r="C414" s="304"/>
      <c r="D414" s="304"/>
      <c r="E414" s="304"/>
      <c r="F414" s="304"/>
      <c r="G414" s="304"/>
      <c r="H414" s="304"/>
      <c r="I414" s="304"/>
      <c r="J414" s="304"/>
      <c r="K414" s="304"/>
      <c r="L414" s="304"/>
      <c r="M414" s="304"/>
      <c r="N414" s="304"/>
      <c r="O414" s="304"/>
      <c r="P414" s="304"/>
      <c r="Q414" s="304"/>
      <c r="R414" s="304"/>
    </row>
    <row r="415" spans="1:18" x14ac:dyDescent="0.25">
      <c r="A415" s="304"/>
      <c r="B415" s="304"/>
      <c r="C415" s="304"/>
      <c r="D415" s="304"/>
      <c r="E415" s="304"/>
      <c r="F415" s="304"/>
      <c r="G415" s="304"/>
      <c r="H415" s="304"/>
      <c r="I415" s="304"/>
      <c r="J415" s="304"/>
      <c r="K415" s="304"/>
      <c r="L415" s="304"/>
      <c r="M415" s="304"/>
      <c r="N415" s="304"/>
      <c r="O415" s="304"/>
      <c r="P415" s="304"/>
      <c r="Q415" s="304"/>
      <c r="R415" s="304"/>
    </row>
    <row r="416" spans="1:18" x14ac:dyDescent="0.25">
      <c r="A416" s="304"/>
      <c r="B416" s="304"/>
      <c r="C416" s="304"/>
      <c r="D416" s="304"/>
      <c r="E416" s="304"/>
      <c r="F416" s="304"/>
      <c r="G416" s="304"/>
      <c r="H416" s="304"/>
      <c r="I416" s="304"/>
      <c r="J416" s="304"/>
      <c r="K416" s="304"/>
      <c r="L416" s="304"/>
      <c r="M416" s="304"/>
      <c r="N416" s="304"/>
      <c r="O416" s="304"/>
      <c r="P416" s="304"/>
      <c r="Q416" s="304"/>
      <c r="R416" s="304"/>
    </row>
    <row r="417" spans="1:18" x14ac:dyDescent="0.25">
      <c r="A417" s="304"/>
      <c r="B417" s="304"/>
      <c r="C417" s="304"/>
      <c r="D417" s="304"/>
      <c r="E417" s="304"/>
      <c r="F417" s="304"/>
      <c r="G417" s="304"/>
      <c r="H417" s="304"/>
      <c r="I417" s="304"/>
      <c r="J417" s="304"/>
      <c r="K417" s="304"/>
      <c r="L417" s="304"/>
      <c r="M417" s="304"/>
      <c r="N417" s="304"/>
      <c r="O417" s="304"/>
      <c r="P417" s="304"/>
      <c r="Q417" s="304"/>
      <c r="R417" s="304"/>
    </row>
    <row r="418" spans="1:18" x14ac:dyDescent="0.25">
      <c r="A418" s="304"/>
      <c r="B418" s="304"/>
      <c r="C418" s="304"/>
      <c r="D418" s="304"/>
      <c r="E418" s="304"/>
      <c r="F418" s="304"/>
      <c r="G418" s="304"/>
      <c r="H418" s="304"/>
      <c r="I418" s="304"/>
      <c r="J418" s="304"/>
      <c r="K418" s="304"/>
      <c r="L418" s="304"/>
      <c r="M418" s="304"/>
      <c r="N418" s="304"/>
      <c r="O418" s="304"/>
      <c r="P418" s="304"/>
      <c r="Q418" s="304"/>
      <c r="R418" s="304"/>
    </row>
    <row r="419" spans="1:18" x14ac:dyDescent="0.25">
      <c r="A419" s="304"/>
      <c r="B419" s="304"/>
      <c r="C419" s="304"/>
      <c r="D419" s="304"/>
      <c r="E419" s="304"/>
      <c r="F419" s="304"/>
      <c r="G419" s="304"/>
      <c r="H419" s="304"/>
      <c r="I419" s="304"/>
      <c r="J419" s="304"/>
      <c r="K419" s="304"/>
      <c r="L419" s="304"/>
      <c r="M419" s="304"/>
      <c r="N419" s="304"/>
      <c r="O419" s="304"/>
      <c r="P419" s="304"/>
      <c r="Q419" s="304"/>
      <c r="R419" s="304"/>
    </row>
    <row r="420" spans="1:18" x14ac:dyDescent="0.25">
      <c r="A420" s="304"/>
      <c r="B420" s="304"/>
      <c r="C420" s="304"/>
      <c r="D420" s="304"/>
      <c r="E420" s="304"/>
      <c r="F420" s="304"/>
      <c r="G420" s="304"/>
      <c r="H420" s="304"/>
      <c r="I420" s="304"/>
      <c r="J420" s="304"/>
      <c r="K420" s="304"/>
      <c r="L420" s="304"/>
      <c r="M420" s="304"/>
      <c r="N420" s="304"/>
      <c r="O420" s="304"/>
      <c r="P420" s="304"/>
      <c r="Q420" s="304"/>
      <c r="R420" s="304"/>
    </row>
    <row r="421" spans="1:18" x14ac:dyDescent="0.25">
      <c r="A421" s="304"/>
      <c r="B421" s="304"/>
      <c r="C421" s="304"/>
      <c r="D421" s="304"/>
      <c r="E421" s="304"/>
      <c r="F421" s="304"/>
      <c r="G421" s="304"/>
      <c r="H421" s="304"/>
      <c r="I421" s="304"/>
      <c r="J421" s="304"/>
      <c r="K421" s="304"/>
      <c r="L421" s="304"/>
      <c r="M421" s="304"/>
      <c r="N421" s="304"/>
      <c r="O421" s="304"/>
      <c r="P421" s="304"/>
      <c r="Q421" s="304"/>
      <c r="R421" s="304"/>
    </row>
    <row r="422" spans="1:18" x14ac:dyDescent="0.25">
      <c r="A422" s="304"/>
      <c r="B422" s="304"/>
      <c r="C422" s="304"/>
      <c r="D422" s="304"/>
      <c r="E422" s="304"/>
      <c r="F422" s="304"/>
      <c r="G422" s="304"/>
      <c r="H422" s="304"/>
      <c r="I422" s="304"/>
      <c r="J422" s="304"/>
      <c r="K422" s="304"/>
      <c r="L422" s="304"/>
      <c r="M422" s="304"/>
      <c r="N422" s="304"/>
      <c r="O422" s="304"/>
      <c r="P422" s="304"/>
      <c r="Q422" s="304"/>
      <c r="R422" s="304"/>
    </row>
    <row r="423" spans="1:18" x14ac:dyDescent="0.25">
      <c r="A423" s="304"/>
      <c r="B423" s="304"/>
      <c r="C423" s="304"/>
      <c r="D423" s="304"/>
      <c r="E423" s="304"/>
      <c r="F423" s="304"/>
      <c r="G423" s="304"/>
      <c r="H423" s="304"/>
      <c r="I423" s="304"/>
      <c r="J423" s="304"/>
      <c r="K423" s="304"/>
      <c r="L423" s="304"/>
      <c r="M423" s="304"/>
      <c r="N423" s="304"/>
      <c r="O423" s="304"/>
      <c r="P423" s="304"/>
      <c r="Q423" s="304"/>
      <c r="R423" s="304"/>
    </row>
    <row r="424" spans="1:18" x14ac:dyDescent="0.25">
      <c r="A424" s="304"/>
      <c r="B424" s="304"/>
      <c r="C424" s="304"/>
      <c r="D424" s="304"/>
      <c r="E424" s="304"/>
      <c r="F424" s="304"/>
      <c r="G424" s="304"/>
      <c r="H424" s="304"/>
      <c r="I424" s="304"/>
      <c r="J424" s="304"/>
      <c r="K424" s="304"/>
      <c r="L424" s="304"/>
      <c r="M424" s="304"/>
      <c r="N424" s="304"/>
      <c r="O424" s="304"/>
      <c r="P424" s="304"/>
      <c r="Q424" s="304"/>
      <c r="R424" s="304"/>
    </row>
    <row r="425" spans="1:18" x14ac:dyDescent="0.25">
      <c r="A425" s="304"/>
      <c r="B425" s="304"/>
      <c r="C425" s="304"/>
      <c r="D425" s="304"/>
      <c r="E425" s="304"/>
      <c r="F425" s="304"/>
      <c r="G425" s="304"/>
      <c r="H425" s="304"/>
      <c r="I425" s="304"/>
      <c r="J425" s="304"/>
      <c r="K425" s="304"/>
      <c r="L425" s="304"/>
      <c r="M425" s="304"/>
      <c r="N425" s="304"/>
      <c r="O425" s="304"/>
      <c r="P425" s="304"/>
      <c r="Q425" s="304"/>
      <c r="R425" s="304"/>
    </row>
    <row r="426" spans="1:18" x14ac:dyDescent="0.25">
      <c r="A426" s="304"/>
      <c r="B426" s="304"/>
      <c r="C426" s="304"/>
      <c r="D426" s="304"/>
      <c r="E426" s="304"/>
      <c r="F426" s="304"/>
      <c r="G426" s="304"/>
      <c r="H426" s="304"/>
      <c r="I426" s="304"/>
      <c r="J426" s="304"/>
      <c r="K426" s="304"/>
      <c r="L426" s="304"/>
      <c r="M426" s="304"/>
      <c r="N426" s="304"/>
      <c r="O426" s="304"/>
      <c r="P426" s="304"/>
      <c r="Q426" s="304"/>
      <c r="R426" s="304"/>
    </row>
    <row r="427" spans="1:18" x14ac:dyDescent="0.25">
      <c r="A427" s="304"/>
      <c r="B427" s="304"/>
      <c r="C427" s="304"/>
      <c r="D427" s="304"/>
      <c r="E427" s="304"/>
      <c r="F427" s="304"/>
      <c r="G427" s="304"/>
      <c r="H427" s="304"/>
      <c r="I427" s="304"/>
      <c r="J427" s="304"/>
      <c r="K427" s="304"/>
      <c r="L427" s="304"/>
      <c r="M427" s="304"/>
      <c r="N427" s="304"/>
      <c r="O427" s="304"/>
      <c r="P427" s="304"/>
      <c r="Q427" s="304"/>
      <c r="R427" s="304"/>
    </row>
    <row r="428" spans="1:18" x14ac:dyDescent="0.25">
      <c r="A428" s="304"/>
      <c r="B428" s="304"/>
      <c r="C428" s="304"/>
      <c r="D428" s="304"/>
      <c r="E428" s="304"/>
      <c r="F428" s="304"/>
      <c r="G428" s="304"/>
      <c r="H428" s="304"/>
      <c r="I428" s="304"/>
      <c r="J428" s="304"/>
      <c r="K428" s="304"/>
      <c r="L428" s="304"/>
      <c r="M428" s="304"/>
      <c r="N428" s="304"/>
      <c r="O428" s="304"/>
      <c r="P428" s="304"/>
      <c r="Q428" s="304"/>
      <c r="R428" s="304"/>
    </row>
    <row r="429" spans="1:18" x14ac:dyDescent="0.25">
      <c r="A429" s="304"/>
      <c r="B429" s="304"/>
      <c r="C429" s="304"/>
      <c r="D429" s="304"/>
      <c r="E429" s="304"/>
      <c r="F429" s="304"/>
      <c r="G429" s="304"/>
      <c r="H429" s="304"/>
      <c r="I429" s="304"/>
      <c r="J429" s="304"/>
      <c r="K429" s="304"/>
      <c r="L429" s="304"/>
      <c r="M429" s="304"/>
      <c r="N429" s="304"/>
      <c r="O429" s="304"/>
      <c r="P429" s="304"/>
      <c r="Q429" s="304"/>
      <c r="R429" s="304"/>
    </row>
    <row r="430" spans="1:18" x14ac:dyDescent="0.25">
      <c r="A430" s="304"/>
      <c r="B430" s="304"/>
      <c r="C430" s="304"/>
      <c r="D430" s="304"/>
      <c r="E430" s="304"/>
      <c r="F430" s="304"/>
      <c r="G430" s="304"/>
      <c r="H430" s="304"/>
      <c r="I430" s="304"/>
      <c r="J430" s="304"/>
      <c r="K430" s="304"/>
      <c r="L430" s="304"/>
      <c r="M430" s="304"/>
      <c r="N430" s="304"/>
      <c r="O430" s="304"/>
      <c r="P430" s="304"/>
      <c r="Q430" s="304"/>
      <c r="R430" s="304"/>
    </row>
    <row r="431" spans="1:18" x14ac:dyDescent="0.25">
      <c r="A431" s="304"/>
      <c r="B431" s="304"/>
      <c r="C431" s="304"/>
      <c r="D431" s="304"/>
      <c r="E431" s="304"/>
      <c r="F431" s="304"/>
      <c r="G431" s="304"/>
      <c r="H431" s="304"/>
      <c r="I431" s="304"/>
      <c r="J431" s="304"/>
      <c r="K431" s="304"/>
      <c r="L431" s="304"/>
      <c r="M431" s="304"/>
      <c r="N431" s="304"/>
      <c r="O431" s="304"/>
      <c r="P431" s="304"/>
      <c r="Q431" s="304"/>
      <c r="R431" s="304"/>
    </row>
    <row r="432" spans="1:18" x14ac:dyDescent="0.25">
      <c r="A432" s="304"/>
      <c r="B432" s="304"/>
      <c r="C432" s="304"/>
      <c r="D432" s="304"/>
      <c r="E432" s="304"/>
      <c r="F432" s="304"/>
      <c r="G432" s="304"/>
      <c r="H432" s="304"/>
      <c r="I432" s="304"/>
      <c r="J432" s="304"/>
      <c r="K432" s="304"/>
      <c r="L432" s="304"/>
      <c r="M432" s="304"/>
      <c r="N432" s="304"/>
      <c r="O432" s="304"/>
      <c r="P432" s="304"/>
      <c r="Q432" s="304"/>
      <c r="R432" s="304"/>
    </row>
    <row r="433" spans="1:18" x14ac:dyDescent="0.25">
      <c r="A433" s="304"/>
      <c r="B433" s="304"/>
      <c r="C433" s="304"/>
      <c r="D433" s="304"/>
      <c r="E433" s="304"/>
      <c r="F433" s="304"/>
      <c r="G433" s="304"/>
      <c r="H433" s="304"/>
      <c r="I433" s="304"/>
      <c r="J433" s="304"/>
      <c r="K433" s="304"/>
      <c r="L433" s="304"/>
      <c r="M433" s="304"/>
      <c r="N433" s="304"/>
      <c r="O433" s="304"/>
      <c r="P433" s="304"/>
      <c r="Q433" s="304"/>
      <c r="R433" s="304"/>
    </row>
    <row r="434" spans="1:18" x14ac:dyDescent="0.25">
      <c r="A434" s="304"/>
      <c r="B434" s="304"/>
      <c r="C434" s="304"/>
      <c r="D434" s="304"/>
      <c r="E434" s="304"/>
      <c r="F434" s="304"/>
      <c r="G434" s="304"/>
      <c r="H434" s="304"/>
      <c r="I434" s="304"/>
      <c r="J434" s="304"/>
      <c r="K434" s="304"/>
      <c r="L434" s="304"/>
      <c r="M434" s="304"/>
      <c r="N434" s="304"/>
      <c r="O434" s="304"/>
      <c r="P434" s="304"/>
      <c r="Q434" s="304"/>
      <c r="R434" s="304"/>
    </row>
    <row r="435" spans="1:18" x14ac:dyDescent="0.25">
      <c r="A435" s="304"/>
      <c r="B435" s="304"/>
      <c r="C435" s="304"/>
      <c r="D435" s="304"/>
      <c r="E435" s="304"/>
      <c r="F435" s="304"/>
      <c r="G435" s="304"/>
      <c r="H435" s="304"/>
      <c r="I435" s="304"/>
      <c r="J435" s="304"/>
      <c r="K435" s="304"/>
      <c r="L435" s="304"/>
      <c r="M435" s="304"/>
      <c r="N435" s="304"/>
      <c r="O435" s="304"/>
      <c r="P435" s="304"/>
      <c r="Q435" s="304"/>
      <c r="R435" s="304"/>
    </row>
    <row r="436" spans="1:18" x14ac:dyDescent="0.25">
      <c r="A436" s="304"/>
      <c r="B436" s="304"/>
      <c r="C436" s="304"/>
      <c r="D436" s="304"/>
      <c r="E436" s="304"/>
      <c r="F436" s="304"/>
      <c r="G436" s="304"/>
      <c r="H436" s="304"/>
      <c r="I436" s="304"/>
      <c r="J436" s="304"/>
      <c r="K436" s="304"/>
      <c r="L436" s="304"/>
      <c r="M436" s="304"/>
      <c r="N436" s="304"/>
      <c r="O436" s="304"/>
      <c r="P436" s="304"/>
      <c r="Q436" s="304"/>
      <c r="R436" s="304"/>
    </row>
    <row r="437" spans="1:18" x14ac:dyDescent="0.25">
      <c r="A437" s="304"/>
      <c r="B437" s="304"/>
      <c r="C437" s="304"/>
      <c r="D437" s="304"/>
      <c r="E437" s="304"/>
      <c r="F437" s="304"/>
      <c r="G437" s="304"/>
      <c r="H437" s="304"/>
      <c r="I437" s="304"/>
      <c r="J437" s="304"/>
      <c r="K437" s="304"/>
      <c r="L437" s="304"/>
      <c r="M437" s="304"/>
      <c r="N437" s="304"/>
      <c r="O437" s="304"/>
      <c r="P437" s="304"/>
      <c r="Q437" s="304"/>
      <c r="R437" s="304"/>
    </row>
    <row r="438" spans="1:18" x14ac:dyDescent="0.25">
      <c r="A438" s="304"/>
      <c r="B438" s="304"/>
      <c r="C438" s="304"/>
      <c r="D438" s="304"/>
      <c r="E438" s="304"/>
      <c r="F438" s="304"/>
      <c r="G438" s="304"/>
      <c r="H438" s="304"/>
      <c r="I438" s="304"/>
      <c r="J438" s="304"/>
      <c r="K438" s="304"/>
      <c r="L438" s="304"/>
      <c r="M438" s="304"/>
      <c r="N438" s="304"/>
      <c r="O438" s="304"/>
      <c r="P438" s="304"/>
      <c r="Q438" s="304"/>
      <c r="R438" s="304"/>
    </row>
    <row r="439" spans="1:18" x14ac:dyDescent="0.25">
      <c r="A439" s="304"/>
      <c r="B439" s="304"/>
      <c r="C439" s="304"/>
      <c r="D439" s="304"/>
      <c r="E439" s="304"/>
      <c r="F439" s="304"/>
      <c r="G439" s="304"/>
      <c r="H439" s="304"/>
      <c r="I439" s="304"/>
      <c r="J439" s="304"/>
      <c r="K439" s="304"/>
      <c r="L439" s="304"/>
      <c r="M439" s="304"/>
      <c r="N439" s="304"/>
      <c r="O439" s="304"/>
      <c r="P439" s="304"/>
      <c r="Q439" s="304"/>
      <c r="R439" s="304"/>
    </row>
    <row r="440" spans="1:18" x14ac:dyDescent="0.25">
      <c r="A440" s="304"/>
      <c r="B440" s="304"/>
      <c r="C440" s="304"/>
      <c r="D440" s="304"/>
      <c r="E440" s="304"/>
      <c r="F440" s="304"/>
      <c r="G440" s="304"/>
      <c r="H440" s="304"/>
      <c r="I440" s="304"/>
      <c r="J440" s="304"/>
      <c r="K440" s="304"/>
      <c r="L440" s="304"/>
      <c r="M440" s="304"/>
      <c r="N440" s="304"/>
      <c r="O440" s="304"/>
      <c r="P440" s="304"/>
      <c r="Q440" s="304"/>
      <c r="R440" s="304"/>
    </row>
    <row r="441" spans="1:18" x14ac:dyDescent="0.25">
      <c r="A441" s="304"/>
      <c r="B441" s="304"/>
      <c r="C441" s="304"/>
      <c r="D441" s="304"/>
      <c r="E441" s="304"/>
      <c r="F441" s="304"/>
      <c r="G441" s="304"/>
      <c r="H441" s="304"/>
      <c r="I441" s="304"/>
      <c r="J441" s="304"/>
      <c r="K441" s="304"/>
      <c r="L441" s="304"/>
      <c r="M441" s="304"/>
      <c r="N441" s="304"/>
      <c r="O441" s="304"/>
      <c r="P441" s="304"/>
      <c r="Q441" s="304"/>
      <c r="R441" s="304"/>
    </row>
    <row r="442" spans="1:18" x14ac:dyDescent="0.25">
      <c r="A442" s="304"/>
      <c r="B442" s="304"/>
      <c r="C442" s="304"/>
      <c r="D442" s="304"/>
      <c r="E442" s="304"/>
      <c r="F442" s="304"/>
      <c r="G442" s="304"/>
      <c r="H442" s="304"/>
      <c r="I442" s="304"/>
      <c r="J442" s="304"/>
      <c r="K442" s="304"/>
      <c r="L442" s="304"/>
      <c r="M442" s="304"/>
      <c r="N442" s="304"/>
      <c r="O442" s="304"/>
      <c r="P442" s="304"/>
      <c r="Q442" s="304"/>
      <c r="R442" s="304"/>
    </row>
  </sheetData>
  <sheetProtection password="C0B7" sheet="1" objects="1" scenarios="1"/>
  <mergeCells count="3">
    <mergeCell ref="E236:I236"/>
    <mergeCell ref="E257:I257"/>
    <mergeCell ref="E215:I215"/>
  </mergeCells>
  <conditionalFormatting sqref="G25">
    <cfRule type="expression" dxfId="1" priority="4" stopIfTrue="1">
      <formula>$H$26=TRUE</formula>
    </cfRule>
  </conditionalFormatting>
  <conditionalFormatting sqref="G26">
    <cfRule type="expression" dxfId="0" priority="5" stopIfTrue="1">
      <formula>$H$26=FALSE</formula>
    </cfRule>
  </conditionalFormatting>
  <dataValidations disablePrompts="1" count="1">
    <dataValidation type="whole" operator="greaterThanOrEqual" allowBlank="1" showInputMessage="1" showErrorMessage="1" error="Enter a value of at least $5" sqref="F89">
      <formula1>5</formula1>
    </dataValidation>
  </dataValidations>
  <pageMargins left="0.9055118110236221" right="0.31496062992125984" top="0.74803149606299213" bottom="0.15748031496062992" header="0.31496062992125984" footer="0.31496062992125984"/>
  <pageSetup paperSize="9" scale="91" orientation="portrait" r:id="rId1"/>
  <headerFooter>
    <oddFooter>&amp;LSoil Amelioration Profit Calculator&amp;RPrinted  :&amp;T      &amp;": on ,Regular"&amp;D</oddFooter>
  </headerFooter>
  <drawing r:id="rId2"/>
  <legacyDrawing r:id="rId3"/>
  <controls>
    <mc:AlternateContent xmlns:mc="http://schemas.openxmlformats.org/markup-compatibility/2006">
      <mc:Choice Requires="x14">
        <control shapeId="21508" r:id="rId4" name="OptionButton1">
          <controlPr defaultSize="0" autoLine="0" linkedCell="#REF!" r:id="rId5">
            <anchor moveWithCells="1">
              <from>
                <xdr:col>3</xdr:col>
                <xdr:colOff>381000</xdr:colOff>
                <xdr:row>39</xdr:row>
                <xdr:rowOff>9525</xdr:rowOff>
              </from>
              <to>
                <xdr:col>4</xdr:col>
                <xdr:colOff>95250</xdr:colOff>
                <xdr:row>40</xdr:row>
                <xdr:rowOff>0</xdr:rowOff>
              </to>
            </anchor>
          </controlPr>
        </control>
      </mc:Choice>
      <mc:Fallback>
        <control shapeId="21508" r:id="rId4" name="OptionButton1"/>
      </mc:Fallback>
    </mc:AlternateContent>
    <mc:AlternateContent xmlns:mc="http://schemas.openxmlformats.org/markup-compatibility/2006">
      <mc:Choice Requires="x14">
        <control shapeId="21509" r:id="rId6" name="OptionButton2">
          <controlPr defaultSize="0" autoLine="0" linkedCell="#REF!" r:id="rId7">
            <anchor moveWithCells="1">
              <from>
                <xdr:col>4</xdr:col>
                <xdr:colOff>381000</xdr:colOff>
                <xdr:row>39</xdr:row>
                <xdr:rowOff>9525</xdr:rowOff>
              </from>
              <to>
                <xdr:col>5</xdr:col>
                <xdr:colOff>95250</xdr:colOff>
                <xdr:row>40</xdr:row>
                <xdr:rowOff>0</xdr:rowOff>
              </to>
            </anchor>
          </controlPr>
        </control>
      </mc:Choice>
      <mc:Fallback>
        <control shapeId="21509" r:id="rId6" name="OptionButton2"/>
      </mc:Fallback>
    </mc:AlternateContent>
    <mc:AlternateContent xmlns:mc="http://schemas.openxmlformats.org/markup-compatibility/2006">
      <mc:Choice Requires="x14">
        <control shapeId="21510" r:id="rId8" name="OptionButton3">
          <controlPr defaultSize="0" autoLine="0" linkedCell="#REF!" r:id="rId5">
            <anchor moveWithCells="1">
              <from>
                <xdr:col>5</xdr:col>
                <xdr:colOff>381000</xdr:colOff>
                <xdr:row>39</xdr:row>
                <xdr:rowOff>9525</xdr:rowOff>
              </from>
              <to>
                <xdr:col>6</xdr:col>
                <xdr:colOff>76200</xdr:colOff>
                <xdr:row>40</xdr:row>
                <xdr:rowOff>0</xdr:rowOff>
              </to>
            </anchor>
          </controlPr>
        </control>
      </mc:Choice>
      <mc:Fallback>
        <control shapeId="21510" r:id="rId8" name="OptionButton3"/>
      </mc:Fallback>
    </mc:AlternateContent>
    <mc:AlternateContent xmlns:mc="http://schemas.openxmlformats.org/markup-compatibility/2006">
      <mc:Choice Requires="x14">
        <control shapeId="21511" r:id="rId9" name="OptionButton4">
          <controlPr defaultSize="0" autoLine="0" linkedCell="#REF!" r:id="rId5">
            <anchor moveWithCells="1">
              <from>
                <xdr:col>6</xdr:col>
                <xdr:colOff>381000</xdr:colOff>
                <xdr:row>39</xdr:row>
                <xdr:rowOff>9525</xdr:rowOff>
              </from>
              <to>
                <xdr:col>7</xdr:col>
                <xdr:colOff>76200</xdr:colOff>
                <xdr:row>40</xdr:row>
                <xdr:rowOff>0</xdr:rowOff>
              </to>
            </anchor>
          </controlPr>
        </control>
      </mc:Choice>
      <mc:Fallback>
        <control shapeId="21511" r:id="rId9" name="OptionButton4"/>
      </mc:Fallback>
    </mc:AlternateContent>
    <mc:AlternateContent xmlns:mc="http://schemas.openxmlformats.org/markup-compatibility/2006">
      <mc:Choice Requires="x14">
        <control shapeId="21512" r:id="rId10" name="OptionButton5">
          <controlPr defaultSize="0" autoLine="0" linkedCell="#REF!" r:id="rId5">
            <anchor moveWithCells="1">
              <from>
                <xdr:col>7</xdr:col>
                <xdr:colOff>381000</xdr:colOff>
                <xdr:row>39</xdr:row>
                <xdr:rowOff>9525</xdr:rowOff>
              </from>
              <to>
                <xdr:col>8</xdr:col>
                <xdr:colOff>76200</xdr:colOff>
                <xdr:row>40</xdr:row>
                <xdr:rowOff>0</xdr:rowOff>
              </to>
            </anchor>
          </controlPr>
        </control>
      </mc:Choice>
      <mc:Fallback>
        <control shapeId="21512" r:id="rId10" name="OptionButton5"/>
      </mc:Fallback>
    </mc:AlternateContent>
    <mc:AlternateContent xmlns:mc="http://schemas.openxmlformats.org/markup-compatibility/2006">
      <mc:Choice Requires="x14">
        <control shapeId="21513" r:id="rId11" name="OptionButton6">
          <controlPr defaultSize="0" autoLine="0" linkedCell="#REF!" r:id="rId5">
            <anchor moveWithCells="1">
              <from>
                <xdr:col>8</xdr:col>
                <xdr:colOff>381000</xdr:colOff>
                <xdr:row>39</xdr:row>
                <xdr:rowOff>9525</xdr:rowOff>
              </from>
              <to>
                <xdr:col>9</xdr:col>
                <xdr:colOff>76200</xdr:colOff>
                <xdr:row>40</xdr:row>
                <xdr:rowOff>0</xdr:rowOff>
              </to>
            </anchor>
          </controlPr>
        </control>
      </mc:Choice>
      <mc:Fallback>
        <control shapeId="21513" r:id="rId11" name="OptionButton6"/>
      </mc:Fallback>
    </mc:AlternateContent>
    <mc:AlternateContent xmlns:mc="http://schemas.openxmlformats.org/markup-compatibility/2006">
      <mc:Choice Requires="x14">
        <control shapeId="21514" r:id="rId12" name="OptionButton7">
          <controlPr defaultSize="0" autoLine="0" linkedCell="#REF!" r:id="rId5">
            <anchor moveWithCells="1">
              <from>
                <xdr:col>9</xdr:col>
                <xdr:colOff>381000</xdr:colOff>
                <xdr:row>39</xdr:row>
                <xdr:rowOff>9525</xdr:rowOff>
              </from>
              <to>
                <xdr:col>10</xdr:col>
                <xdr:colOff>76200</xdr:colOff>
                <xdr:row>40</xdr:row>
                <xdr:rowOff>0</xdr:rowOff>
              </to>
            </anchor>
          </controlPr>
        </control>
      </mc:Choice>
      <mc:Fallback>
        <control shapeId="21514" r:id="rId12" name="OptionButton7"/>
      </mc:Fallback>
    </mc:AlternateContent>
    <mc:AlternateContent xmlns:mc="http://schemas.openxmlformats.org/markup-compatibility/2006">
      <mc:Choice Requires="x14">
        <control shapeId="21515" r:id="rId13" name="OptionButton8">
          <controlPr defaultSize="0" autoLine="0" linkedCell="#REF!" r:id="rId5">
            <anchor moveWithCells="1">
              <from>
                <xdr:col>10</xdr:col>
                <xdr:colOff>381000</xdr:colOff>
                <xdr:row>39</xdr:row>
                <xdr:rowOff>9525</xdr:rowOff>
              </from>
              <to>
                <xdr:col>11</xdr:col>
                <xdr:colOff>76200</xdr:colOff>
                <xdr:row>40</xdr:row>
                <xdr:rowOff>0</xdr:rowOff>
              </to>
            </anchor>
          </controlPr>
        </control>
      </mc:Choice>
      <mc:Fallback>
        <control shapeId="21515" r:id="rId13" name="OptionButton8"/>
      </mc:Fallback>
    </mc:AlternateContent>
    <mc:AlternateContent xmlns:mc="http://schemas.openxmlformats.org/markup-compatibility/2006">
      <mc:Choice Requires="x14">
        <control shapeId="21516" r:id="rId14" name="OptionButton9">
          <controlPr defaultSize="0" autoLine="0" linkedCell="#REF!" r:id="rId7">
            <anchor moveWithCells="1">
              <from>
                <xdr:col>3</xdr:col>
                <xdr:colOff>381000</xdr:colOff>
                <xdr:row>40</xdr:row>
                <xdr:rowOff>9525</xdr:rowOff>
              </from>
              <to>
                <xdr:col>4</xdr:col>
                <xdr:colOff>95250</xdr:colOff>
                <xdr:row>41</xdr:row>
                <xdr:rowOff>0</xdr:rowOff>
              </to>
            </anchor>
          </controlPr>
        </control>
      </mc:Choice>
      <mc:Fallback>
        <control shapeId="21516" r:id="rId14" name="OptionButton9"/>
      </mc:Fallback>
    </mc:AlternateContent>
    <mc:AlternateContent xmlns:mc="http://schemas.openxmlformats.org/markup-compatibility/2006">
      <mc:Choice Requires="x14">
        <control shapeId="21517" r:id="rId15" name="OptionButton10">
          <controlPr defaultSize="0" autoLine="0" linkedCell="#REF!" r:id="rId5">
            <anchor moveWithCells="1">
              <from>
                <xdr:col>4</xdr:col>
                <xdr:colOff>381000</xdr:colOff>
                <xdr:row>40</xdr:row>
                <xdr:rowOff>9525</xdr:rowOff>
              </from>
              <to>
                <xdr:col>5</xdr:col>
                <xdr:colOff>95250</xdr:colOff>
                <xdr:row>41</xdr:row>
                <xdr:rowOff>0</xdr:rowOff>
              </to>
            </anchor>
          </controlPr>
        </control>
      </mc:Choice>
      <mc:Fallback>
        <control shapeId="21517" r:id="rId15" name="OptionButton10"/>
      </mc:Fallback>
    </mc:AlternateContent>
    <mc:AlternateContent xmlns:mc="http://schemas.openxmlformats.org/markup-compatibility/2006">
      <mc:Choice Requires="x14">
        <control shapeId="21518" r:id="rId16" name="OptionButton11">
          <controlPr defaultSize="0" autoLine="0" linkedCell="#REF!" r:id="rId5">
            <anchor moveWithCells="1">
              <from>
                <xdr:col>5</xdr:col>
                <xdr:colOff>381000</xdr:colOff>
                <xdr:row>40</xdr:row>
                <xdr:rowOff>9525</xdr:rowOff>
              </from>
              <to>
                <xdr:col>6</xdr:col>
                <xdr:colOff>76200</xdr:colOff>
                <xdr:row>41</xdr:row>
                <xdr:rowOff>0</xdr:rowOff>
              </to>
            </anchor>
          </controlPr>
        </control>
      </mc:Choice>
      <mc:Fallback>
        <control shapeId="21518" r:id="rId16" name="OptionButton11"/>
      </mc:Fallback>
    </mc:AlternateContent>
    <mc:AlternateContent xmlns:mc="http://schemas.openxmlformats.org/markup-compatibility/2006">
      <mc:Choice Requires="x14">
        <control shapeId="21519" r:id="rId17" name="OptionButton12">
          <controlPr defaultSize="0" autoLine="0" linkedCell="#REF!" r:id="rId5">
            <anchor moveWithCells="1">
              <from>
                <xdr:col>6</xdr:col>
                <xdr:colOff>381000</xdr:colOff>
                <xdr:row>40</xdr:row>
                <xdr:rowOff>9525</xdr:rowOff>
              </from>
              <to>
                <xdr:col>7</xdr:col>
                <xdr:colOff>76200</xdr:colOff>
                <xdr:row>41</xdr:row>
                <xdr:rowOff>0</xdr:rowOff>
              </to>
            </anchor>
          </controlPr>
        </control>
      </mc:Choice>
      <mc:Fallback>
        <control shapeId="21519" r:id="rId17" name="OptionButton12"/>
      </mc:Fallback>
    </mc:AlternateContent>
    <mc:AlternateContent xmlns:mc="http://schemas.openxmlformats.org/markup-compatibility/2006">
      <mc:Choice Requires="x14">
        <control shapeId="21520" r:id="rId18" name="OptionButton13">
          <controlPr defaultSize="0" autoLine="0" linkedCell="#REF!" r:id="rId5">
            <anchor moveWithCells="1">
              <from>
                <xdr:col>7</xdr:col>
                <xdr:colOff>381000</xdr:colOff>
                <xdr:row>40</xdr:row>
                <xdr:rowOff>9525</xdr:rowOff>
              </from>
              <to>
                <xdr:col>8</xdr:col>
                <xdr:colOff>76200</xdr:colOff>
                <xdr:row>41</xdr:row>
                <xdr:rowOff>0</xdr:rowOff>
              </to>
            </anchor>
          </controlPr>
        </control>
      </mc:Choice>
      <mc:Fallback>
        <control shapeId="21520" r:id="rId18" name="OptionButton13"/>
      </mc:Fallback>
    </mc:AlternateContent>
    <mc:AlternateContent xmlns:mc="http://schemas.openxmlformats.org/markup-compatibility/2006">
      <mc:Choice Requires="x14">
        <control shapeId="21521" r:id="rId19" name="OptionButton14">
          <controlPr defaultSize="0" autoLine="0" linkedCell="#REF!" r:id="rId5">
            <anchor moveWithCells="1">
              <from>
                <xdr:col>8</xdr:col>
                <xdr:colOff>381000</xdr:colOff>
                <xdr:row>40</xdr:row>
                <xdr:rowOff>9525</xdr:rowOff>
              </from>
              <to>
                <xdr:col>9</xdr:col>
                <xdr:colOff>76200</xdr:colOff>
                <xdr:row>41</xdr:row>
                <xdr:rowOff>0</xdr:rowOff>
              </to>
            </anchor>
          </controlPr>
        </control>
      </mc:Choice>
      <mc:Fallback>
        <control shapeId="21521" r:id="rId19" name="OptionButton14"/>
      </mc:Fallback>
    </mc:AlternateContent>
    <mc:AlternateContent xmlns:mc="http://schemas.openxmlformats.org/markup-compatibility/2006">
      <mc:Choice Requires="x14">
        <control shapeId="21522" r:id="rId20" name="OptionButton15">
          <controlPr defaultSize="0" autoLine="0" linkedCell="#REF!" r:id="rId5">
            <anchor moveWithCells="1">
              <from>
                <xdr:col>9</xdr:col>
                <xdr:colOff>381000</xdr:colOff>
                <xdr:row>40</xdr:row>
                <xdr:rowOff>9525</xdr:rowOff>
              </from>
              <to>
                <xdr:col>10</xdr:col>
                <xdr:colOff>76200</xdr:colOff>
                <xdr:row>41</xdr:row>
                <xdr:rowOff>0</xdr:rowOff>
              </to>
            </anchor>
          </controlPr>
        </control>
      </mc:Choice>
      <mc:Fallback>
        <control shapeId="21522" r:id="rId20" name="OptionButton15"/>
      </mc:Fallback>
    </mc:AlternateContent>
    <mc:AlternateContent xmlns:mc="http://schemas.openxmlformats.org/markup-compatibility/2006">
      <mc:Choice Requires="x14">
        <control shapeId="21523" r:id="rId21" name="OptionButton16">
          <controlPr defaultSize="0" autoLine="0" linkedCell="#REF!" r:id="rId5">
            <anchor moveWithCells="1">
              <from>
                <xdr:col>10</xdr:col>
                <xdr:colOff>381000</xdr:colOff>
                <xdr:row>40</xdr:row>
                <xdr:rowOff>9525</xdr:rowOff>
              </from>
              <to>
                <xdr:col>11</xdr:col>
                <xdr:colOff>76200</xdr:colOff>
                <xdr:row>41</xdr:row>
                <xdr:rowOff>0</xdr:rowOff>
              </to>
            </anchor>
          </controlPr>
        </control>
      </mc:Choice>
      <mc:Fallback>
        <control shapeId="21523" r:id="rId21" name="OptionButton16"/>
      </mc:Fallback>
    </mc:AlternateContent>
    <mc:AlternateContent xmlns:mc="http://schemas.openxmlformats.org/markup-compatibility/2006">
      <mc:Choice Requires="x14">
        <control shapeId="21524" r:id="rId22" name="OptionButton17">
          <controlPr defaultSize="0" autoLine="0" linkedCell="#REF!" r:id="rId5">
            <anchor moveWithCells="1">
              <from>
                <xdr:col>11</xdr:col>
                <xdr:colOff>381000</xdr:colOff>
                <xdr:row>40</xdr:row>
                <xdr:rowOff>9525</xdr:rowOff>
              </from>
              <to>
                <xdr:col>12</xdr:col>
                <xdr:colOff>76200</xdr:colOff>
                <xdr:row>41</xdr:row>
                <xdr:rowOff>0</xdr:rowOff>
              </to>
            </anchor>
          </controlPr>
        </control>
      </mc:Choice>
      <mc:Fallback>
        <control shapeId="21524" r:id="rId22" name="OptionButton17"/>
      </mc:Fallback>
    </mc:AlternateContent>
    <mc:AlternateContent xmlns:mc="http://schemas.openxmlformats.org/markup-compatibility/2006">
      <mc:Choice Requires="x14">
        <control shapeId="21525" r:id="rId23" name="OptionButton18">
          <controlPr defaultSize="0" autoLine="0" linkedCell="#REF!" r:id="rId7">
            <anchor moveWithCells="1">
              <from>
                <xdr:col>3</xdr:col>
                <xdr:colOff>381000</xdr:colOff>
                <xdr:row>41</xdr:row>
                <xdr:rowOff>9525</xdr:rowOff>
              </from>
              <to>
                <xdr:col>4</xdr:col>
                <xdr:colOff>95250</xdr:colOff>
                <xdr:row>42</xdr:row>
                <xdr:rowOff>0</xdr:rowOff>
              </to>
            </anchor>
          </controlPr>
        </control>
      </mc:Choice>
      <mc:Fallback>
        <control shapeId="21525" r:id="rId23" name="OptionButton18"/>
      </mc:Fallback>
    </mc:AlternateContent>
    <mc:AlternateContent xmlns:mc="http://schemas.openxmlformats.org/markup-compatibility/2006">
      <mc:Choice Requires="x14">
        <control shapeId="21526" r:id="rId24" name="OptionButton19">
          <controlPr defaultSize="0" autoLine="0" linkedCell="#REF!" r:id="rId5">
            <anchor moveWithCells="1">
              <from>
                <xdr:col>4</xdr:col>
                <xdr:colOff>381000</xdr:colOff>
                <xdr:row>41</xdr:row>
                <xdr:rowOff>9525</xdr:rowOff>
              </from>
              <to>
                <xdr:col>5</xdr:col>
                <xdr:colOff>95250</xdr:colOff>
                <xdr:row>42</xdr:row>
                <xdr:rowOff>0</xdr:rowOff>
              </to>
            </anchor>
          </controlPr>
        </control>
      </mc:Choice>
      <mc:Fallback>
        <control shapeId="21526" r:id="rId24" name="OptionButton19"/>
      </mc:Fallback>
    </mc:AlternateContent>
    <mc:AlternateContent xmlns:mc="http://schemas.openxmlformats.org/markup-compatibility/2006">
      <mc:Choice Requires="x14">
        <control shapeId="21527" r:id="rId25" name="OptionButton20">
          <controlPr defaultSize="0" autoLine="0" linkedCell="#REF!" r:id="rId5">
            <anchor moveWithCells="1">
              <from>
                <xdr:col>5</xdr:col>
                <xdr:colOff>381000</xdr:colOff>
                <xdr:row>41</xdr:row>
                <xdr:rowOff>9525</xdr:rowOff>
              </from>
              <to>
                <xdr:col>6</xdr:col>
                <xdr:colOff>76200</xdr:colOff>
                <xdr:row>42</xdr:row>
                <xdr:rowOff>0</xdr:rowOff>
              </to>
            </anchor>
          </controlPr>
        </control>
      </mc:Choice>
      <mc:Fallback>
        <control shapeId="21527" r:id="rId25" name="OptionButton20"/>
      </mc:Fallback>
    </mc:AlternateContent>
    <mc:AlternateContent xmlns:mc="http://schemas.openxmlformats.org/markup-compatibility/2006">
      <mc:Choice Requires="x14">
        <control shapeId="21528" r:id="rId26" name="OptionButton21">
          <controlPr defaultSize="0" autoLine="0" linkedCell="#REF!" r:id="rId5">
            <anchor moveWithCells="1">
              <from>
                <xdr:col>6</xdr:col>
                <xdr:colOff>381000</xdr:colOff>
                <xdr:row>41</xdr:row>
                <xdr:rowOff>9525</xdr:rowOff>
              </from>
              <to>
                <xdr:col>7</xdr:col>
                <xdr:colOff>76200</xdr:colOff>
                <xdr:row>42</xdr:row>
                <xdr:rowOff>0</xdr:rowOff>
              </to>
            </anchor>
          </controlPr>
        </control>
      </mc:Choice>
      <mc:Fallback>
        <control shapeId="21528" r:id="rId26" name="OptionButton21"/>
      </mc:Fallback>
    </mc:AlternateContent>
    <mc:AlternateContent xmlns:mc="http://schemas.openxmlformats.org/markup-compatibility/2006">
      <mc:Choice Requires="x14">
        <control shapeId="21529" r:id="rId27" name="OptionButton22">
          <controlPr defaultSize="0" autoLine="0" linkedCell="#REF!" r:id="rId5">
            <anchor moveWithCells="1">
              <from>
                <xdr:col>7</xdr:col>
                <xdr:colOff>381000</xdr:colOff>
                <xdr:row>41</xdr:row>
                <xdr:rowOff>9525</xdr:rowOff>
              </from>
              <to>
                <xdr:col>8</xdr:col>
                <xdr:colOff>76200</xdr:colOff>
                <xdr:row>42</xdr:row>
                <xdr:rowOff>0</xdr:rowOff>
              </to>
            </anchor>
          </controlPr>
        </control>
      </mc:Choice>
      <mc:Fallback>
        <control shapeId="21529" r:id="rId27" name="OptionButton22"/>
      </mc:Fallback>
    </mc:AlternateContent>
    <mc:AlternateContent xmlns:mc="http://schemas.openxmlformats.org/markup-compatibility/2006">
      <mc:Choice Requires="x14">
        <control shapeId="21530" r:id="rId28" name="OptionButton23">
          <controlPr defaultSize="0" autoLine="0" linkedCell="#REF!" r:id="rId5">
            <anchor moveWithCells="1">
              <from>
                <xdr:col>8</xdr:col>
                <xdr:colOff>381000</xdr:colOff>
                <xdr:row>41</xdr:row>
                <xdr:rowOff>9525</xdr:rowOff>
              </from>
              <to>
                <xdr:col>9</xdr:col>
                <xdr:colOff>76200</xdr:colOff>
                <xdr:row>42</xdr:row>
                <xdr:rowOff>0</xdr:rowOff>
              </to>
            </anchor>
          </controlPr>
        </control>
      </mc:Choice>
      <mc:Fallback>
        <control shapeId="21530" r:id="rId28" name="OptionButton23"/>
      </mc:Fallback>
    </mc:AlternateContent>
    <mc:AlternateContent xmlns:mc="http://schemas.openxmlformats.org/markup-compatibility/2006">
      <mc:Choice Requires="x14">
        <control shapeId="21531" r:id="rId29" name="OptionButton24">
          <controlPr defaultSize="0" autoLine="0" linkedCell="#REF!" r:id="rId5">
            <anchor moveWithCells="1">
              <from>
                <xdr:col>9</xdr:col>
                <xdr:colOff>381000</xdr:colOff>
                <xdr:row>41</xdr:row>
                <xdr:rowOff>9525</xdr:rowOff>
              </from>
              <to>
                <xdr:col>10</xdr:col>
                <xdr:colOff>76200</xdr:colOff>
                <xdr:row>42</xdr:row>
                <xdr:rowOff>0</xdr:rowOff>
              </to>
            </anchor>
          </controlPr>
        </control>
      </mc:Choice>
      <mc:Fallback>
        <control shapeId="21531" r:id="rId29" name="OptionButton24"/>
      </mc:Fallback>
    </mc:AlternateContent>
    <mc:AlternateContent xmlns:mc="http://schemas.openxmlformats.org/markup-compatibility/2006">
      <mc:Choice Requires="x14">
        <control shapeId="21532" r:id="rId30" name="OptionButton25">
          <controlPr defaultSize="0" autoLine="0" linkedCell="#REF!" r:id="rId5">
            <anchor moveWithCells="1">
              <from>
                <xdr:col>10</xdr:col>
                <xdr:colOff>381000</xdr:colOff>
                <xdr:row>41</xdr:row>
                <xdr:rowOff>9525</xdr:rowOff>
              </from>
              <to>
                <xdr:col>11</xdr:col>
                <xdr:colOff>76200</xdr:colOff>
                <xdr:row>42</xdr:row>
                <xdr:rowOff>0</xdr:rowOff>
              </to>
            </anchor>
          </controlPr>
        </control>
      </mc:Choice>
      <mc:Fallback>
        <control shapeId="21532" r:id="rId30" name="OptionButton25"/>
      </mc:Fallback>
    </mc:AlternateContent>
    <mc:AlternateContent xmlns:mc="http://schemas.openxmlformats.org/markup-compatibility/2006">
      <mc:Choice Requires="x14">
        <control shapeId="21533" r:id="rId31" name="OptionButton26">
          <controlPr defaultSize="0" autoLine="0" linkedCell="#REF!" r:id="rId5">
            <anchor moveWithCells="1">
              <from>
                <xdr:col>11</xdr:col>
                <xdr:colOff>381000</xdr:colOff>
                <xdr:row>41</xdr:row>
                <xdr:rowOff>9525</xdr:rowOff>
              </from>
              <to>
                <xdr:col>12</xdr:col>
                <xdr:colOff>76200</xdr:colOff>
                <xdr:row>42</xdr:row>
                <xdr:rowOff>0</xdr:rowOff>
              </to>
            </anchor>
          </controlPr>
        </control>
      </mc:Choice>
      <mc:Fallback>
        <control shapeId="21533" r:id="rId31" name="OptionButton26"/>
      </mc:Fallback>
    </mc:AlternateContent>
    <mc:AlternateContent xmlns:mc="http://schemas.openxmlformats.org/markup-compatibility/2006">
      <mc:Choice Requires="x14">
        <control shapeId="21534" r:id="rId32" name="OptionButton27">
          <controlPr defaultSize="0" autoLine="0" linkedCell="#REF!" r:id="rId33">
            <anchor moveWithCells="1">
              <from>
                <xdr:col>3</xdr:col>
                <xdr:colOff>381000</xdr:colOff>
                <xdr:row>42</xdr:row>
                <xdr:rowOff>9525</xdr:rowOff>
              </from>
              <to>
                <xdr:col>4</xdr:col>
                <xdr:colOff>95250</xdr:colOff>
                <xdr:row>43</xdr:row>
                <xdr:rowOff>0</xdr:rowOff>
              </to>
            </anchor>
          </controlPr>
        </control>
      </mc:Choice>
      <mc:Fallback>
        <control shapeId="21534" r:id="rId32" name="OptionButton27"/>
      </mc:Fallback>
    </mc:AlternateContent>
    <mc:AlternateContent xmlns:mc="http://schemas.openxmlformats.org/markup-compatibility/2006">
      <mc:Choice Requires="x14">
        <control shapeId="21535" r:id="rId34" name="OptionButton28">
          <controlPr defaultSize="0" autoLine="0" linkedCell="#REF!" r:id="rId33">
            <anchor moveWithCells="1">
              <from>
                <xdr:col>4</xdr:col>
                <xdr:colOff>381000</xdr:colOff>
                <xdr:row>42</xdr:row>
                <xdr:rowOff>9525</xdr:rowOff>
              </from>
              <to>
                <xdr:col>5</xdr:col>
                <xdr:colOff>95250</xdr:colOff>
                <xdr:row>43</xdr:row>
                <xdr:rowOff>0</xdr:rowOff>
              </to>
            </anchor>
          </controlPr>
        </control>
      </mc:Choice>
      <mc:Fallback>
        <control shapeId="21535" r:id="rId34" name="OptionButton28"/>
      </mc:Fallback>
    </mc:AlternateContent>
    <mc:AlternateContent xmlns:mc="http://schemas.openxmlformats.org/markup-compatibility/2006">
      <mc:Choice Requires="x14">
        <control shapeId="21536" r:id="rId35" name="OptionButton29">
          <controlPr defaultSize="0" autoLine="0" linkedCell="#REF!" r:id="rId33">
            <anchor moveWithCells="1">
              <from>
                <xdr:col>5</xdr:col>
                <xdr:colOff>381000</xdr:colOff>
                <xdr:row>42</xdr:row>
                <xdr:rowOff>9525</xdr:rowOff>
              </from>
              <to>
                <xdr:col>6</xdr:col>
                <xdr:colOff>76200</xdr:colOff>
                <xdr:row>43</xdr:row>
                <xdr:rowOff>0</xdr:rowOff>
              </to>
            </anchor>
          </controlPr>
        </control>
      </mc:Choice>
      <mc:Fallback>
        <control shapeId="21536" r:id="rId35" name="OptionButton29"/>
      </mc:Fallback>
    </mc:AlternateContent>
    <mc:AlternateContent xmlns:mc="http://schemas.openxmlformats.org/markup-compatibility/2006">
      <mc:Choice Requires="x14">
        <control shapeId="21537" r:id="rId36" name="OptionButton30">
          <controlPr defaultSize="0" autoLine="0" linkedCell="#REF!" r:id="rId33">
            <anchor moveWithCells="1">
              <from>
                <xdr:col>6</xdr:col>
                <xdr:colOff>381000</xdr:colOff>
                <xdr:row>42</xdr:row>
                <xdr:rowOff>9525</xdr:rowOff>
              </from>
              <to>
                <xdr:col>7</xdr:col>
                <xdr:colOff>76200</xdr:colOff>
                <xdr:row>43</xdr:row>
                <xdr:rowOff>0</xdr:rowOff>
              </to>
            </anchor>
          </controlPr>
        </control>
      </mc:Choice>
      <mc:Fallback>
        <control shapeId="21537" r:id="rId36" name="OptionButton30"/>
      </mc:Fallback>
    </mc:AlternateContent>
    <mc:AlternateContent xmlns:mc="http://schemas.openxmlformats.org/markup-compatibility/2006">
      <mc:Choice Requires="x14">
        <control shapeId="21538" r:id="rId37" name="OptionButton31">
          <controlPr defaultSize="0" autoLine="0" linkedCell="#REF!" r:id="rId33">
            <anchor moveWithCells="1">
              <from>
                <xdr:col>7</xdr:col>
                <xdr:colOff>381000</xdr:colOff>
                <xdr:row>42</xdr:row>
                <xdr:rowOff>9525</xdr:rowOff>
              </from>
              <to>
                <xdr:col>8</xdr:col>
                <xdr:colOff>76200</xdr:colOff>
                <xdr:row>43</xdr:row>
                <xdr:rowOff>0</xdr:rowOff>
              </to>
            </anchor>
          </controlPr>
        </control>
      </mc:Choice>
      <mc:Fallback>
        <control shapeId="21538" r:id="rId37" name="OptionButton31"/>
      </mc:Fallback>
    </mc:AlternateContent>
    <mc:AlternateContent xmlns:mc="http://schemas.openxmlformats.org/markup-compatibility/2006">
      <mc:Choice Requires="x14">
        <control shapeId="21539" r:id="rId38" name="OptionButton32">
          <controlPr defaultSize="0" autoLine="0" linkedCell="#REF!" r:id="rId33">
            <anchor moveWithCells="1">
              <from>
                <xdr:col>8</xdr:col>
                <xdr:colOff>381000</xdr:colOff>
                <xdr:row>42</xdr:row>
                <xdr:rowOff>9525</xdr:rowOff>
              </from>
              <to>
                <xdr:col>9</xdr:col>
                <xdr:colOff>76200</xdr:colOff>
                <xdr:row>43</xdr:row>
                <xdr:rowOff>0</xdr:rowOff>
              </to>
            </anchor>
          </controlPr>
        </control>
      </mc:Choice>
      <mc:Fallback>
        <control shapeId="21539" r:id="rId38" name="OptionButton32"/>
      </mc:Fallback>
    </mc:AlternateContent>
    <mc:AlternateContent xmlns:mc="http://schemas.openxmlformats.org/markup-compatibility/2006">
      <mc:Choice Requires="x14">
        <control shapeId="21540" r:id="rId39" name="OptionButton33">
          <controlPr defaultSize="0" autoLine="0" linkedCell="#REF!" r:id="rId33">
            <anchor moveWithCells="1">
              <from>
                <xdr:col>9</xdr:col>
                <xdr:colOff>381000</xdr:colOff>
                <xdr:row>42</xdr:row>
                <xdr:rowOff>9525</xdr:rowOff>
              </from>
              <to>
                <xdr:col>10</xdr:col>
                <xdr:colOff>76200</xdr:colOff>
                <xdr:row>43</xdr:row>
                <xdr:rowOff>0</xdr:rowOff>
              </to>
            </anchor>
          </controlPr>
        </control>
      </mc:Choice>
      <mc:Fallback>
        <control shapeId="21540" r:id="rId39" name="OptionButton33"/>
      </mc:Fallback>
    </mc:AlternateContent>
    <mc:AlternateContent xmlns:mc="http://schemas.openxmlformats.org/markup-compatibility/2006">
      <mc:Choice Requires="x14">
        <control shapeId="21541" r:id="rId40" name="OptionButton34">
          <controlPr defaultSize="0" autoLine="0" linkedCell="#REF!" r:id="rId33">
            <anchor moveWithCells="1">
              <from>
                <xdr:col>10</xdr:col>
                <xdr:colOff>381000</xdr:colOff>
                <xdr:row>42</xdr:row>
                <xdr:rowOff>9525</xdr:rowOff>
              </from>
              <to>
                <xdr:col>11</xdr:col>
                <xdr:colOff>76200</xdr:colOff>
                <xdr:row>43</xdr:row>
                <xdr:rowOff>0</xdr:rowOff>
              </to>
            </anchor>
          </controlPr>
        </control>
      </mc:Choice>
      <mc:Fallback>
        <control shapeId="21541" r:id="rId40" name="OptionButton34"/>
      </mc:Fallback>
    </mc:AlternateContent>
    <mc:AlternateContent xmlns:mc="http://schemas.openxmlformats.org/markup-compatibility/2006">
      <mc:Choice Requires="x14">
        <control shapeId="21542" r:id="rId41" name="OptionButton35">
          <controlPr defaultSize="0" autoLine="0" linkedCell="#REF!" r:id="rId33">
            <anchor moveWithCells="1">
              <from>
                <xdr:col>11</xdr:col>
                <xdr:colOff>381000</xdr:colOff>
                <xdr:row>42</xdr:row>
                <xdr:rowOff>9525</xdr:rowOff>
              </from>
              <to>
                <xdr:col>12</xdr:col>
                <xdr:colOff>76200</xdr:colOff>
                <xdr:row>43</xdr:row>
                <xdr:rowOff>0</xdr:rowOff>
              </to>
            </anchor>
          </controlPr>
        </control>
      </mc:Choice>
      <mc:Fallback>
        <control shapeId="21542" r:id="rId41" name="OptionButton35"/>
      </mc:Fallback>
    </mc:AlternateContent>
    <mc:AlternateContent xmlns:mc="http://schemas.openxmlformats.org/markup-compatibility/2006">
      <mc:Choice Requires="x14">
        <control shapeId="21543" r:id="rId42" name="OptionButton36">
          <controlPr defaultSize="0" autoLine="0" linkedCell="#REF!" r:id="rId33">
            <anchor moveWithCells="1">
              <from>
                <xdr:col>3</xdr:col>
                <xdr:colOff>381000</xdr:colOff>
                <xdr:row>43</xdr:row>
                <xdr:rowOff>9525</xdr:rowOff>
              </from>
              <to>
                <xdr:col>4</xdr:col>
                <xdr:colOff>95250</xdr:colOff>
                <xdr:row>44</xdr:row>
                <xdr:rowOff>0</xdr:rowOff>
              </to>
            </anchor>
          </controlPr>
        </control>
      </mc:Choice>
      <mc:Fallback>
        <control shapeId="21543" r:id="rId42" name="OptionButton36"/>
      </mc:Fallback>
    </mc:AlternateContent>
    <mc:AlternateContent xmlns:mc="http://schemas.openxmlformats.org/markup-compatibility/2006">
      <mc:Choice Requires="x14">
        <control shapeId="21544" r:id="rId43" name="OptionButton37">
          <controlPr defaultSize="0" autoLine="0" linkedCell="#REF!" r:id="rId33">
            <anchor moveWithCells="1">
              <from>
                <xdr:col>4</xdr:col>
                <xdr:colOff>381000</xdr:colOff>
                <xdr:row>43</xdr:row>
                <xdr:rowOff>9525</xdr:rowOff>
              </from>
              <to>
                <xdr:col>5</xdr:col>
                <xdr:colOff>95250</xdr:colOff>
                <xdr:row>44</xdr:row>
                <xdr:rowOff>0</xdr:rowOff>
              </to>
            </anchor>
          </controlPr>
        </control>
      </mc:Choice>
      <mc:Fallback>
        <control shapeId="21544" r:id="rId43" name="OptionButton37"/>
      </mc:Fallback>
    </mc:AlternateContent>
    <mc:AlternateContent xmlns:mc="http://schemas.openxmlformats.org/markup-compatibility/2006">
      <mc:Choice Requires="x14">
        <control shapeId="21545" r:id="rId44" name="OptionButton38">
          <controlPr defaultSize="0" autoLine="0" linkedCell="#REF!" r:id="rId33">
            <anchor moveWithCells="1">
              <from>
                <xdr:col>5</xdr:col>
                <xdr:colOff>381000</xdr:colOff>
                <xdr:row>43</xdr:row>
                <xdr:rowOff>9525</xdr:rowOff>
              </from>
              <to>
                <xdr:col>6</xdr:col>
                <xdr:colOff>76200</xdr:colOff>
                <xdr:row>44</xdr:row>
                <xdr:rowOff>0</xdr:rowOff>
              </to>
            </anchor>
          </controlPr>
        </control>
      </mc:Choice>
      <mc:Fallback>
        <control shapeId="21545" r:id="rId44" name="OptionButton38"/>
      </mc:Fallback>
    </mc:AlternateContent>
    <mc:AlternateContent xmlns:mc="http://schemas.openxmlformats.org/markup-compatibility/2006">
      <mc:Choice Requires="x14">
        <control shapeId="21546" r:id="rId45" name="OptionButton39">
          <controlPr defaultSize="0" autoLine="0" linkedCell="#REF!" r:id="rId33">
            <anchor moveWithCells="1">
              <from>
                <xdr:col>6</xdr:col>
                <xdr:colOff>381000</xdr:colOff>
                <xdr:row>43</xdr:row>
                <xdr:rowOff>9525</xdr:rowOff>
              </from>
              <to>
                <xdr:col>7</xdr:col>
                <xdr:colOff>76200</xdr:colOff>
                <xdr:row>44</xdr:row>
                <xdr:rowOff>0</xdr:rowOff>
              </to>
            </anchor>
          </controlPr>
        </control>
      </mc:Choice>
      <mc:Fallback>
        <control shapeId="21546" r:id="rId45" name="OptionButton39"/>
      </mc:Fallback>
    </mc:AlternateContent>
    <mc:AlternateContent xmlns:mc="http://schemas.openxmlformats.org/markup-compatibility/2006">
      <mc:Choice Requires="x14">
        <control shapeId="21547" r:id="rId46" name="OptionButton40">
          <controlPr defaultSize="0" autoLine="0" linkedCell="#REF!" r:id="rId33">
            <anchor moveWithCells="1">
              <from>
                <xdr:col>7</xdr:col>
                <xdr:colOff>381000</xdr:colOff>
                <xdr:row>43</xdr:row>
                <xdr:rowOff>9525</xdr:rowOff>
              </from>
              <to>
                <xdr:col>8</xdr:col>
                <xdr:colOff>76200</xdr:colOff>
                <xdr:row>44</xdr:row>
                <xdr:rowOff>0</xdr:rowOff>
              </to>
            </anchor>
          </controlPr>
        </control>
      </mc:Choice>
      <mc:Fallback>
        <control shapeId="21547" r:id="rId46" name="OptionButton40"/>
      </mc:Fallback>
    </mc:AlternateContent>
    <mc:AlternateContent xmlns:mc="http://schemas.openxmlformats.org/markup-compatibility/2006">
      <mc:Choice Requires="x14">
        <control shapeId="21548" r:id="rId47" name="OptionButton41">
          <controlPr defaultSize="0" autoLine="0" linkedCell="#REF!" r:id="rId33">
            <anchor moveWithCells="1">
              <from>
                <xdr:col>8</xdr:col>
                <xdr:colOff>381000</xdr:colOff>
                <xdr:row>43</xdr:row>
                <xdr:rowOff>9525</xdr:rowOff>
              </from>
              <to>
                <xdr:col>9</xdr:col>
                <xdr:colOff>76200</xdr:colOff>
                <xdr:row>44</xdr:row>
                <xdr:rowOff>0</xdr:rowOff>
              </to>
            </anchor>
          </controlPr>
        </control>
      </mc:Choice>
      <mc:Fallback>
        <control shapeId="21548" r:id="rId47" name="OptionButton41"/>
      </mc:Fallback>
    </mc:AlternateContent>
    <mc:AlternateContent xmlns:mc="http://schemas.openxmlformats.org/markup-compatibility/2006">
      <mc:Choice Requires="x14">
        <control shapeId="21549" r:id="rId48" name="OptionButton42">
          <controlPr defaultSize="0" autoLine="0" linkedCell="#REF!" r:id="rId33">
            <anchor moveWithCells="1">
              <from>
                <xdr:col>9</xdr:col>
                <xdr:colOff>381000</xdr:colOff>
                <xdr:row>43</xdr:row>
                <xdr:rowOff>9525</xdr:rowOff>
              </from>
              <to>
                <xdr:col>10</xdr:col>
                <xdr:colOff>76200</xdr:colOff>
                <xdr:row>44</xdr:row>
                <xdr:rowOff>0</xdr:rowOff>
              </to>
            </anchor>
          </controlPr>
        </control>
      </mc:Choice>
      <mc:Fallback>
        <control shapeId="21549" r:id="rId48" name="OptionButton42"/>
      </mc:Fallback>
    </mc:AlternateContent>
    <mc:AlternateContent xmlns:mc="http://schemas.openxmlformats.org/markup-compatibility/2006">
      <mc:Choice Requires="x14">
        <control shapeId="21550" r:id="rId49" name="OptionButton43">
          <controlPr defaultSize="0" autoLine="0" linkedCell="#REF!" r:id="rId33">
            <anchor moveWithCells="1">
              <from>
                <xdr:col>10</xdr:col>
                <xdr:colOff>381000</xdr:colOff>
                <xdr:row>43</xdr:row>
                <xdr:rowOff>9525</xdr:rowOff>
              </from>
              <to>
                <xdr:col>11</xdr:col>
                <xdr:colOff>76200</xdr:colOff>
                <xdr:row>44</xdr:row>
                <xdr:rowOff>0</xdr:rowOff>
              </to>
            </anchor>
          </controlPr>
        </control>
      </mc:Choice>
      <mc:Fallback>
        <control shapeId="21550" r:id="rId49" name="OptionButton43"/>
      </mc:Fallback>
    </mc:AlternateContent>
    <mc:AlternateContent xmlns:mc="http://schemas.openxmlformats.org/markup-compatibility/2006">
      <mc:Choice Requires="x14">
        <control shapeId="21551" r:id="rId50" name="OptionButton44">
          <controlPr defaultSize="0" autoLine="0" linkedCell="#REF!" r:id="rId33">
            <anchor moveWithCells="1">
              <from>
                <xdr:col>11</xdr:col>
                <xdr:colOff>381000</xdr:colOff>
                <xdr:row>43</xdr:row>
                <xdr:rowOff>9525</xdr:rowOff>
              </from>
              <to>
                <xdr:col>12</xdr:col>
                <xdr:colOff>76200</xdr:colOff>
                <xdr:row>44</xdr:row>
                <xdr:rowOff>0</xdr:rowOff>
              </to>
            </anchor>
          </controlPr>
        </control>
      </mc:Choice>
      <mc:Fallback>
        <control shapeId="21551" r:id="rId50" name="OptionButton44"/>
      </mc:Fallback>
    </mc:AlternateContent>
    <mc:AlternateContent xmlns:mc="http://schemas.openxmlformats.org/markup-compatibility/2006">
      <mc:Choice Requires="x14">
        <control shapeId="21552" r:id="rId51" name="Drop Down 48">
          <controlPr defaultSize="0" autoLine="0" autoPict="0">
            <anchor moveWithCells="1">
              <from>
                <xdr:col>4</xdr:col>
                <xdr:colOff>0</xdr:colOff>
                <xdr:row>8</xdr:row>
                <xdr:rowOff>9525</xdr:rowOff>
              </from>
              <to>
                <xdr:col>5</xdr:col>
                <xdr:colOff>0</xdr:colOff>
                <xdr:row>9</xdr:row>
                <xdr:rowOff>28575</xdr:rowOff>
              </to>
            </anchor>
          </controlPr>
        </control>
      </mc:Choice>
    </mc:AlternateContent>
    <mc:AlternateContent xmlns:mc="http://schemas.openxmlformats.org/markup-compatibility/2006">
      <mc:Choice Requires="x14">
        <control shapeId="21553" r:id="rId52" name="Drop Down 49">
          <controlPr defaultSize="0" autoLine="0" autoPict="0">
            <anchor moveWithCells="1">
              <from>
                <xdr:col>5</xdr:col>
                <xdr:colOff>0</xdr:colOff>
                <xdr:row>8</xdr:row>
                <xdr:rowOff>9525</xdr:rowOff>
              </from>
              <to>
                <xdr:col>6</xdr:col>
                <xdr:colOff>0</xdr:colOff>
                <xdr:row>9</xdr:row>
                <xdr:rowOff>28575</xdr:rowOff>
              </to>
            </anchor>
          </controlPr>
        </control>
      </mc:Choice>
    </mc:AlternateContent>
    <mc:AlternateContent xmlns:mc="http://schemas.openxmlformats.org/markup-compatibility/2006">
      <mc:Choice Requires="x14">
        <control shapeId="21554" r:id="rId53" name="Drop Down 50">
          <controlPr defaultSize="0" autoLine="0" autoPict="0">
            <anchor moveWithCells="1">
              <from>
                <xdr:col>6</xdr:col>
                <xdr:colOff>0</xdr:colOff>
                <xdr:row>8</xdr:row>
                <xdr:rowOff>9525</xdr:rowOff>
              </from>
              <to>
                <xdr:col>7</xdr:col>
                <xdr:colOff>0</xdr:colOff>
                <xdr:row>9</xdr:row>
                <xdr:rowOff>28575</xdr:rowOff>
              </to>
            </anchor>
          </controlPr>
        </control>
      </mc:Choice>
    </mc:AlternateContent>
    <mc:AlternateContent xmlns:mc="http://schemas.openxmlformats.org/markup-compatibility/2006">
      <mc:Choice Requires="x14">
        <control shapeId="21555" r:id="rId54" name="Drop Down 51">
          <controlPr defaultSize="0" autoLine="0" autoPict="0">
            <anchor moveWithCells="1">
              <from>
                <xdr:col>5</xdr:col>
                <xdr:colOff>9525</xdr:colOff>
                <xdr:row>22</xdr:row>
                <xdr:rowOff>9525</xdr:rowOff>
              </from>
              <to>
                <xdr:col>7</xdr:col>
                <xdr:colOff>0</xdr:colOff>
                <xdr:row>23</xdr:row>
                <xdr:rowOff>28575</xdr:rowOff>
              </to>
            </anchor>
          </controlPr>
        </control>
      </mc:Choice>
    </mc:AlternateContent>
    <mc:AlternateContent xmlns:mc="http://schemas.openxmlformats.org/markup-compatibility/2006">
      <mc:Choice Requires="x14">
        <control shapeId="21557" r:id="rId55" name="Check Box 53">
          <controlPr defaultSize="0" autoFill="0" autoLine="0" autoPict="0">
            <anchor moveWithCells="1">
              <from>
                <xdr:col>2</xdr:col>
                <xdr:colOff>133350</xdr:colOff>
                <xdr:row>25</xdr:row>
                <xdr:rowOff>0</xdr:rowOff>
              </from>
              <to>
                <xdr:col>2</xdr:col>
                <xdr:colOff>1143000</xdr:colOff>
                <xdr:row>26</xdr:row>
                <xdr:rowOff>28575</xdr:rowOff>
              </to>
            </anchor>
          </controlPr>
        </control>
      </mc:Choice>
    </mc:AlternateContent>
    <mc:AlternateContent xmlns:mc="http://schemas.openxmlformats.org/markup-compatibility/2006">
      <mc:Choice Requires="x14">
        <control shapeId="21561" r:id="rId56" name="Drop Down 57">
          <controlPr defaultSize="0" autoLine="0" autoPict="0">
            <anchor moveWithCells="1">
              <from>
                <xdr:col>4</xdr:col>
                <xdr:colOff>0</xdr:colOff>
                <xdr:row>8</xdr:row>
                <xdr:rowOff>9525</xdr:rowOff>
              </from>
              <to>
                <xdr:col>5</xdr:col>
                <xdr:colOff>0</xdr:colOff>
                <xdr:row>9</xdr:row>
                <xdr:rowOff>28575</xdr:rowOff>
              </to>
            </anchor>
          </controlPr>
        </control>
      </mc:Choice>
    </mc:AlternateContent>
    <mc:AlternateContent xmlns:mc="http://schemas.openxmlformats.org/markup-compatibility/2006">
      <mc:Choice Requires="x14">
        <control shapeId="21562" r:id="rId57" name="Drop Down 58">
          <controlPr defaultSize="0" autoLine="0" autoPict="0">
            <anchor moveWithCells="1">
              <from>
                <xdr:col>5</xdr:col>
                <xdr:colOff>0</xdr:colOff>
                <xdr:row>8</xdr:row>
                <xdr:rowOff>9525</xdr:rowOff>
              </from>
              <to>
                <xdr:col>6</xdr:col>
                <xdr:colOff>0</xdr:colOff>
                <xdr:row>9</xdr:row>
                <xdr:rowOff>28575</xdr:rowOff>
              </to>
            </anchor>
          </controlPr>
        </control>
      </mc:Choice>
    </mc:AlternateContent>
    <mc:AlternateContent xmlns:mc="http://schemas.openxmlformats.org/markup-compatibility/2006">
      <mc:Choice Requires="x14">
        <control shapeId="21563" r:id="rId58" name="Drop Down 59">
          <controlPr defaultSize="0" autoLine="0" autoPict="0">
            <anchor moveWithCells="1">
              <from>
                <xdr:col>6</xdr:col>
                <xdr:colOff>0</xdr:colOff>
                <xdr:row>8</xdr:row>
                <xdr:rowOff>9525</xdr:rowOff>
              </from>
              <to>
                <xdr:col>7</xdr:col>
                <xdr:colOff>0</xdr:colOff>
                <xdr:row>9</xdr:row>
                <xdr:rowOff>28575</xdr:rowOff>
              </to>
            </anchor>
          </controlPr>
        </control>
      </mc:Choice>
    </mc:AlternateContent>
    <mc:AlternateContent xmlns:mc="http://schemas.openxmlformats.org/markup-compatibility/2006">
      <mc:Choice Requires="x14">
        <control shapeId="21564" r:id="rId59" name="Drop Down 60">
          <controlPr defaultSize="0" autoLine="0" autoPict="0">
            <anchor moveWithCells="1">
              <from>
                <xdr:col>5</xdr:col>
                <xdr:colOff>9525</xdr:colOff>
                <xdr:row>22</xdr:row>
                <xdr:rowOff>9525</xdr:rowOff>
              </from>
              <to>
                <xdr:col>7</xdr:col>
                <xdr:colOff>0</xdr:colOff>
                <xdr:row>23</xdr:row>
                <xdr:rowOff>28575</xdr:rowOff>
              </to>
            </anchor>
          </controlPr>
        </control>
      </mc:Choice>
    </mc:AlternateContent>
    <mc:AlternateContent xmlns:mc="http://schemas.openxmlformats.org/markup-compatibility/2006">
      <mc:Choice Requires="x14">
        <control shapeId="21566" r:id="rId60" name="Check Box 62">
          <controlPr defaultSize="0" autoFill="0" autoLine="0" autoPict="0">
            <anchor moveWithCells="1">
              <from>
                <xdr:col>1</xdr:col>
                <xdr:colOff>133350</xdr:colOff>
                <xdr:row>25</xdr:row>
                <xdr:rowOff>0</xdr:rowOff>
              </from>
              <to>
                <xdr:col>2</xdr:col>
                <xdr:colOff>381000</xdr:colOff>
                <xdr:row>26</xdr:row>
                <xdr:rowOff>28575</xdr:rowOff>
              </to>
            </anchor>
          </controlPr>
        </control>
      </mc:Choice>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T65536"/>
  <sheetViews>
    <sheetView workbookViewId="0">
      <selection activeCell="H16" sqref="H16"/>
    </sheetView>
  </sheetViews>
  <sheetFormatPr defaultColWidth="9.140625" defaultRowHeight="14.25" x14ac:dyDescent="0.2"/>
  <cols>
    <col min="1" max="76" width="10.7109375" style="373" customWidth="1"/>
    <col min="77" max="256" width="9.140625" style="373"/>
    <col min="257" max="332" width="10.7109375" style="373" customWidth="1"/>
    <col min="333" max="512" width="9.140625" style="373"/>
    <col min="513" max="588" width="10.7109375" style="373" customWidth="1"/>
    <col min="589" max="768" width="9.140625" style="373"/>
    <col min="769" max="844" width="10.7109375" style="373" customWidth="1"/>
    <col min="845" max="1024" width="9.140625" style="373"/>
    <col min="1025" max="1100" width="10.7109375" style="373" customWidth="1"/>
    <col min="1101" max="1280" width="9.140625" style="373"/>
    <col min="1281" max="1356" width="10.7109375" style="373" customWidth="1"/>
    <col min="1357" max="1536" width="9.140625" style="373"/>
    <col min="1537" max="1612" width="10.7109375" style="373" customWidth="1"/>
    <col min="1613" max="1792" width="9.140625" style="373"/>
    <col min="1793" max="1868" width="10.7109375" style="373" customWidth="1"/>
    <col min="1869" max="2048" width="9.140625" style="373"/>
    <col min="2049" max="2124" width="10.7109375" style="373" customWidth="1"/>
    <col min="2125" max="2304" width="9.140625" style="373"/>
    <col min="2305" max="2380" width="10.7109375" style="373" customWidth="1"/>
    <col min="2381" max="2560" width="9.140625" style="373"/>
    <col min="2561" max="2636" width="10.7109375" style="373" customWidth="1"/>
    <col min="2637" max="2816" width="9.140625" style="373"/>
    <col min="2817" max="2892" width="10.7109375" style="373" customWidth="1"/>
    <col min="2893" max="3072" width="9.140625" style="373"/>
    <col min="3073" max="3148" width="10.7109375" style="373" customWidth="1"/>
    <col min="3149" max="3328" width="9.140625" style="373"/>
    <col min="3329" max="3404" width="10.7109375" style="373" customWidth="1"/>
    <col min="3405" max="3584" width="9.140625" style="373"/>
    <col min="3585" max="3660" width="10.7109375" style="373" customWidth="1"/>
    <col min="3661" max="3840" width="9.140625" style="373"/>
    <col min="3841" max="3916" width="10.7109375" style="373" customWidth="1"/>
    <col min="3917" max="4096" width="9.140625" style="373"/>
    <col min="4097" max="4172" width="10.7109375" style="373" customWidth="1"/>
    <col min="4173" max="4352" width="9.140625" style="373"/>
    <col min="4353" max="4428" width="10.7109375" style="373" customWidth="1"/>
    <col min="4429" max="4608" width="9.140625" style="373"/>
    <col min="4609" max="4684" width="10.7109375" style="373" customWidth="1"/>
    <col min="4685" max="4864" width="9.140625" style="373"/>
    <col min="4865" max="4940" width="10.7109375" style="373" customWidth="1"/>
    <col min="4941" max="5120" width="9.140625" style="373"/>
    <col min="5121" max="5196" width="10.7109375" style="373" customWidth="1"/>
    <col min="5197" max="5376" width="9.140625" style="373"/>
    <col min="5377" max="5452" width="10.7109375" style="373" customWidth="1"/>
    <col min="5453" max="5632" width="9.140625" style="373"/>
    <col min="5633" max="5708" width="10.7109375" style="373" customWidth="1"/>
    <col min="5709" max="5888" width="9.140625" style="373"/>
    <col min="5889" max="5964" width="10.7109375" style="373" customWidth="1"/>
    <col min="5965" max="6144" width="9.140625" style="373"/>
    <col min="6145" max="6220" width="10.7109375" style="373" customWidth="1"/>
    <col min="6221" max="6400" width="9.140625" style="373"/>
    <col min="6401" max="6476" width="10.7109375" style="373" customWidth="1"/>
    <col min="6477" max="6656" width="9.140625" style="373"/>
    <col min="6657" max="6732" width="10.7109375" style="373" customWidth="1"/>
    <col min="6733" max="6912" width="9.140625" style="373"/>
    <col min="6913" max="6988" width="10.7109375" style="373" customWidth="1"/>
    <col min="6989" max="7168" width="9.140625" style="373"/>
    <col min="7169" max="7244" width="10.7109375" style="373" customWidth="1"/>
    <col min="7245" max="7424" width="9.140625" style="373"/>
    <col min="7425" max="7500" width="10.7109375" style="373" customWidth="1"/>
    <col min="7501" max="7680" width="9.140625" style="373"/>
    <col min="7681" max="7756" width="10.7109375" style="373" customWidth="1"/>
    <col min="7757" max="7936" width="9.140625" style="373"/>
    <col min="7937" max="8012" width="10.7109375" style="373" customWidth="1"/>
    <col min="8013" max="8192" width="9.140625" style="373"/>
    <col min="8193" max="8268" width="10.7109375" style="373" customWidth="1"/>
    <col min="8269" max="8448" width="9.140625" style="373"/>
    <col min="8449" max="8524" width="10.7109375" style="373" customWidth="1"/>
    <col min="8525" max="8704" width="9.140625" style="373"/>
    <col min="8705" max="8780" width="10.7109375" style="373" customWidth="1"/>
    <col min="8781" max="8960" width="9.140625" style="373"/>
    <col min="8961" max="9036" width="10.7109375" style="373" customWidth="1"/>
    <col min="9037" max="9216" width="9.140625" style="373"/>
    <col min="9217" max="9292" width="10.7109375" style="373" customWidth="1"/>
    <col min="9293" max="9472" width="9.140625" style="373"/>
    <col min="9473" max="9548" width="10.7109375" style="373" customWidth="1"/>
    <col min="9549" max="9728" width="9.140625" style="373"/>
    <col min="9729" max="9804" width="10.7109375" style="373" customWidth="1"/>
    <col min="9805" max="9984" width="9.140625" style="373"/>
    <col min="9985" max="10060" width="10.7109375" style="373" customWidth="1"/>
    <col min="10061" max="10240" width="9.140625" style="373"/>
    <col min="10241" max="10316" width="10.7109375" style="373" customWidth="1"/>
    <col min="10317" max="10496" width="9.140625" style="373"/>
    <col min="10497" max="10572" width="10.7109375" style="373" customWidth="1"/>
    <col min="10573" max="10752" width="9.140625" style="373"/>
    <col min="10753" max="10828" width="10.7109375" style="373" customWidth="1"/>
    <col min="10829" max="11008" width="9.140625" style="373"/>
    <col min="11009" max="11084" width="10.7109375" style="373" customWidth="1"/>
    <col min="11085" max="11264" width="9.140625" style="373"/>
    <col min="11265" max="11340" width="10.7109375" style="373" customWidth="1"/>
    <col min="11341" max="11520" width="9.140625" style="373"/>
    <col min="11521" max="11596" width="10.7109375" style="373" customWidth="1"/>
    <col min="11597" max="11776" width="9.140625" style="373"/>
    <col min="11777" max="11852" width="10.7109375" style="373" customWidth="1"/>
    <col min="11853" max="12032" width="9.140625" style="373"/>
    <col min="12033" max="12108" width="10.7109375" style="373" customWidth="1"/>
    <col min="12109" max="12288" width="9.140625" style="373"/>
    <col min="12289" max="12364" width="10.7109375" style="373" customWidth="1"/>
    <col min="12365" max="12544" width="9.140625" style="373"/>
    <col min="12545" max="12620" width="10.7109375" style="373" customWidth="1"/>
    <col min="12621" max="12800" width="9.140625" style="373"/>
    <col min="12801" max="12876" width="10.7109375" style="373" customWidth="1"/>
    <col min="12877" max="13056" width="9.140625" style="373"/>
    <col min="13057" max="13132" width="10.7109375" style="373" customWidth="1"/>
    <col min="13133" max="13312" width="9.140625" style="373"/>
    <col min="13313" max="13388" width="10.7109375" style="373" customWidth="1"/>
    <col min="13389" max="13568" width="9.140625" style="373"/>
    <col min="13569" max="13644" width="10.7109375" style="373" customWidth="1"/>
    <col min="13645" max="13824" width="9.140625" style="373"/>
    <col min="13825" max="13900" width="10.7109375" style="373" customWidth="1"/>
    <col min="13901" max="14080" width="9.140625" style="373"/>
    <col min="14081" max="14156" width="10.7109375" style="373" customWidth="1"/>
    <col min="14157" max="14336" width="9.140625" style="373"/>
    <col min="14337" max="14412" width="10.7109375" style="373" customWidth="1"/>
    <col min="14413" max="14592" width="9.140625" style="373"/>
    <col min="14593" max="14668" width="10.7109375" style="373" customWidth="1"/>
    <col min="14669" max="14848" width="9.140625" style="373"/>
    <col min="14849" max="14924" width="10.7109375" style="373" customWidth="1"/>
    <col min="14925" max="15104" width="9.140625" style="373"/>
    <col min="15105" max="15180" width="10.7109375" style="373" customWidth="1"/>
    <col min="15181" max="15360" width="9.140625" style="373"/>
    <col min="15361" max="15436" width="10.7109375" style="373" customWidth="1"/>
    <col min="15437" max="15616" width="9.140625" style="373"/>
    <col min="15617" max="15692" width="10.7109375" style="373" customWidth="1"/>
    <col min="15693" max="15872" width="9.140625" style="373"/>
    <col min="15873" max="15948" width="10.7109375" style="373" customWidth="1"/>
    <col min="15949" max="16128" width="9.140625" style="373"/>
    <col min="16129" max="16204" width="10.7109375" style="373" customWidth="1"/>
    <col min="16205" max="16384" width="9.140625" style="373"/>
  </cols>
  <sheetData>
    <row r="1" spans="1:150" x14ac:dyDescent="0.2">
      <c r="A1" s="372" t="s">
        <v>364</v>
      </c>
      <c r="B1" s="372" t="s">
        <v>365</v>
      </c>
      <c r="E1" s="372"/>
      <c r="F1" s="372"/>
      <c r="G1" s="372"/>
      <c r="H1" s="372"/>
      <c r="I1" s="372"/>
      <c r="J1" s="372"/>
      <c r="K1" s="372"/>
      <c r="L1" s="372"/>
      <c r="M1" s="372"/>
      <c r="N1" s="372"/>
      <c r="O1" s="372"/>
      <c r="P1" s="372"/>
      <c r="Q1" s="374"/>
      <c r="R1" s="374"/>
      <c r="S1" s="374"/>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row>
    <row r="2" spans="1:150" x14ac:dyDescent="0.2">
      <c r="A2" s="372" t="s">
        <v>366</v>
      </c>
      <c r="B2" s="372" t="s">
        <v>367</v>
      </c>
      <c r="E2" s="372"/>
      <c r="F2" s="372"/>
      <c r="G2" s="372"/>
      <c r="H2" s="372"/>
      <c r="I2" s="372"/>
      <c r="J2" s="372"/>
      <c r="K2" s="372"/>
      <c r="L2" s="372"/>
      <c r="M2" s="372"/>
      <c r="N2" s="372"/>
      <c r="O2" s="372"/>
      <c r="P2" s="372"/>
      <c r="Q2" s="374"/>
      <c r="R2" s="374"/>
      <c r="S2" s="374"/>
      <c r="T2" s="372"/>
      <c r="U2" s="372"/>
      <c r="V2" s="372"/>
      <c r="W2" s="372"/>
      <c r="X2" s="372"/>
      <c r="Y2" s="372"/>
      <c r="Z2" s="372"/>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c r="BB2" s="372"/>
      <c r="BC2" s="372"/>
      <c r="BD2" s="372"/>
      <c r="BE2" s="372"/>
      <c r="BF2" s="372"/>
      <c r="BG2" s="372"/>
      <c r="BH2" s="372"/>
      <c r="BI2" s="372"/>
      <c r="BJ2" s="372"/>
      <c r="BK2" s="372"/>
      <c r="BL2" s="372"/>
      <c r="BM2" s="372"/>
      <c r="BN2" s="372"/>
      <c r="BO2" s="372"/>
      <c r="BP2" s="372"/>
      <c r="BQ2" s="372"/>
      <c r="BR2" s="372"/>
      <c r="BS2" s="372"/>
      <c r="BT2" s="372"/>
      <c r="BU2" s="372"/>
      <c r="BV2" s="372"/>
      <c r="BW2" s="372"/>
      <c r="BX2" s="372"/>
    </row>
    <row r="3" spans="1:150" x14ac:dyDescent="0.2">
      <c r="A3" s="372"/>
      <c r="B3" s="372"/>
      <c r="C3" s="372"/>
      <c r="G3" s="372"/>
      <c r="H3" s="372"/>
      <c r="I3" s="372"/>
      <c r="J3" s="372"/>
      <c r="K3" s="372"/>
      <c r="L3" s="372"/>
      <c r="M3" s="372"/>
      <c r="N3" s="372"/>
      <c r="O3" s="372"/>
      <c r="P3" s="372"/>
      <c r="Q3" s="374"/>
      <c r="R3" s="374"/>
      <c r="S3" s="374"/>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2"/>
      <c r="BW3" s="372"/>
      <c r="BX3" s="372"/>
    </row>
    <row r="4" spans="1:150" ht="15" x14ac:dyDescent="0.25">
      <c r="A4" s="372"/>
      <c r="B4" s="375" t="s">
        <v>198</v>
      </c>
      <c r="C4" s="372"/>
      <c r="D4" s="376" t="s">
        <v>368</v>
      </c>
      <c r="E4" s="377"/>
      <c r="F4" s="377"/>
      <c r="G4" s="378"/>
      <c r="H4" s="376" t="s">
        <v>368</v>
      </c>
      <c r="I4" s="377"/>
      <c r="J4" s="377"/>
      <c r="K4" s="378"/>
      <c r="L4" s="376" t="s">
        <v>368</v>
      </c>
      <c r="M4" s="377"/>
      <c r="N4" s="377"/>
      <c r="O4" s="378"/>
      <c r="P4" s="376" t="s">
        <v>368</v>
      </c>
      <c r="Q4" s="377"/>
      <c r="R4" s="377"/>
      <c r="S4" s="378"/>
      <c r="T4" s="376" t="s">
        <v>368</v>
      </c>
      <c r="U4" s="377"/>
      <c r="V4" s="377"/>
      <c r="W4" s="378"/>
      <c r="X4" s="376" t="s">
        <v>368</v>
      </c>
      <c r="Y4" s="377"/>
      <c r="Z4" s="377"/>
      <c r="AA4" s="378"/>
      <c r="AB4" s="376" t="s">
        <v>368</v>
      </c>
      <c r="AC4" s="377"/>
      <c r="AD4" s="377"/>
      <c r="AE4" s="378"/>
      <c r="AF4" s="376" t="s">
        <v>368</v>
      </c>
      <c r="AG4" s="377"/>
      <c r="AH4" s="377"/>
      <c r="AI4" s="378"/>
      <c r="AJ4" s="376" t="s">
        <v>368</v>
      </c>
      <c r="AK4" s="377"/>
      <c r="AL4" s="377"/>
      <c r="AM4" s="378"/>
      <c r="AN4" s="376" t="s">
        <v>368</v>
      </c>
      <c r="AO4" s="377"/>
      <c r="AP4" s="377"/>
      <c r="AQ4" s="378"/>
      <c r="AR4" s="376" t="s">
        <v>368</v>
      </c>
      <c r="AS4" s="377"/>
      <c r="AT4" s="377"/>
      <c r="AU4" s="378"/>
      <c r="AV4" s="376" t="s">
        <v>368</v>
      </c>
      <c r="AW4" s="377"/>
      <c r="AX4" s="377"/>
      <c r="AY4" s="378"/>
      <c r="AZ4" s="376" t="s">
        <v>368</v>
      </c>
      <c r="BA4" s="377"/>
      <c r="BB4" s="377"/>
      <c r="BC4" s="378"/>
      <c r="BD4" s="376" t="s">
        <v>368</v>
      </c>
      <c r="BE4" s="377"/>
      <c r="BF4" s="377"/>
      <c r="BG4" s="378"/>
      <c r="BH4" s="376" t="s">
        <v>368</v>
      </c>
      <c r="BI4" s="377"/>
      <c r="BJ4" s="377"/>
      <c r="BK4" s="378"/>
      <c r="BL4" s="376" t="s">
        <v>368</v>
      </c>
      <c r="BM4" s="377"/>
      <c r="BN4" s="377"/>
      <c r="BO4" s="378"/>
      <c r="BP4" s="376" t="s">
        <v>368</v>
      </c>
      <c r="BQ4" s="377"/>
      <c r="BR4" s="377"/>
      <c r="BS4" s="378"/>
      <c r="BT4" s="376" t="s">
        <v>368</v>
      </c>
      <c r="BU4" s="377"/>
      <c r="BV4" s="377"/>
      <c r="BW4" s="378"/>
      <c r="BX4" s="376"/>
      <c r="BZ4" s="379" t="s">
        <v>369</v>
      </c>
      <c r="CA4" s="380"/>
      <c r="CB4" s="380"/>
      <c r="CC4" s="381"/>
      <c r="CD4" s="379" t="s">
        <v>369</v>
      </c>
      <c r="CE4" s="380"/>
      <c r="CF4" s="380"/>
      <c r="CG4" s="381"/>
      <c r="CH4" s="379" t="s">
        <v>369</v>
      </c>
      <c r="CI4" s="380"/>
      <c r="CJ4" s="380"/>
      <c r="CK4" s="381"/>
      <c r="CL4" s="379" t="s">
        <v>369</v>
      </c>
      <c r="CM4" s="380"/>
      <c r="CN4" s="380"/>
      <c r="CO4" s="381"/>
      <c r="CP4" s="379" t="s">
        <v>369</v>
      </c>
      <c r="CQ4" s="380"/>
      <c r="CR4" s="380"/>
      <c r="CS4" s="381"/>
      <c r="CT4" s="379" t="s">
        <v>369</v>
      </c>
      <c r="CU4" s="380"/>
      <c r="CV4" s="380"/>
      <c r="CW4" s="381"/>
      <c r="CX4" s="379" t="s">
        <v>369</v>
      </c>
      <c r="CY4" s="380"/>
      <c r="CZ4" s="380"/>
      <c r="DA4" s="381"/>
      <c r="DB4" s="379" t="s">
        <v>369</v>
      </c>
      <c r="DC4" s="380"/>
      <c r="DD4" s="380"/>
      <c r="DE4" s="381"/>
      <c r="DF4" s="379" t="s">
        <v>369</v>
      </c>
      <c r="DG4" s="380"/>
      <c r="DH4" s="380"/>
      <c r="DI4" s="381"/>
      <c r="DJ4" s="379" t="s">
        <v>369</v>
      </c>
      <c r="DK4" s="380"/>
      <c r="DL4" s="380"/>
      <c r="DM4" s="381"/>
      <c r="DN4" s="379" t="s">
        <v>369</v>
      </c>
      <c r="DO4" s="380"/>
      <c r="DP4" s="380"/>
      <c r="DQ4" s="381"/>
      <c r="DR4" s="379" t="s">
        <v>369</v>
      </c>
      <c r="DS4" s="380"/>
      <c r="DT4" s="380"/>
      <c r="DU4" s="381"/>
      <c r="DV4" s="379" t="s">
        <v>369</v>
      </c>
      <c r="DW4" s="380"/>
      <c r="DX4" s="380"/>
      <c r="DY4" s="381"/>
      <c r="DZ4" s="379" t="s">
        <v>369</v>
      </c>
      <c r="EA4" s="380"/>
      <c r="EB4" s="380"/>
      <c r="EC4" s="381"/>
      <c r="ED4" s="379" t="s">
        <v>369</v>
      </c>
      <c r="EE4" s="380"/>
      <c r="EF4" s="380"/>
      <c r="EG4" s="381"/>
      <c r="EH4" s="379" t="s">
        <v>369</v>
      </c>
      <c r="EI4" s="380"/>
      <c r="EJ4" s="380"/>
      <c r="EK4" s="381"/>
      <c r="EL4" s="379" t="s">
        <v>369</v>
      </c>
      <c r="EM4" s="380"/>
      <c r="EN4" s="380"/>
      <c r="EO4" s="381"/>
      <c r="EP4" s="379" t="s">
        <v>369</v>
      </c>
      <c r="EQ4" s="380"/>
      <c r="ER4" s="380"/>
      <c r="ES4" s="381"/>
      <c r="ET4" s="379"/>
    </row>
    <row r="5" spans="1:150" ht="15" x14ac:dyDescent="0.25">
      <c r="A5" s="372"/>
      <c r="B5" s="375" t="s">
        <v>199</v>
      </c>
      <c r="C5" s="372"/>
      <c r="G5" s="372"/>
      <c r="H5" s="372"/>
      <c r="I5" s="372"/>
      <c r="J5" s="372"/>
      <c r="K5" s="372"/>
      <c r="L5" s="372"/>
      <c r="M5" s="372"/>
      <c r="N5" s="372"/>
      <c r="O5" s="372"/>
      <c r="P5" s="372"/>
      <c r="Q5" s="374"/>
      <c r="R5" s="374"/>
      <c r="S5" s="374"/>
      <c r="T5" s="372"/>
      <c r="U5" s="372"/>
      <c r="V5" s="372"/>
      <c r="W5" s="372"/>
      <c r="X5" s="372"/>
      <c r="Y5" s="372"/>
      <c r="Z5" s="372"/>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2"/>
    </row>
    <row r="6" spans="1:150" ht="15.75" thickBot="1" x14ac:dyDescent="0.3">
      <c r="A6" s="372"/>
      <c r="B6" s="375" t="s">
        <v>200</v>
      </c>
      <c r="C6" s="372"/>
      <c r="D6" s="681" t="s">
        <v>370</v>
      </c>
      <c r="E6" s="681"/>
      <c r="F6" s="681"/>
      <c r="G6" s="372"/>
      <c r="H6" s="372"/>
      <c r="I6" s="372"/>
      <c r="J6" s="372"/>
      <c r="K6" s="372"/>
      <c r="L6" s="372"/>
      <c r="M6" s="372"/>
      <c r="N6" s="372"/>
      <c r="O6" s="372"/>
      <c r="P6" s="372"/>
      <c r="Q6" s="374"/>
      <c r="R6" s="374"/>
      <c r="S6" s="374"/>
      <c r="T6" s="372"/>
      <c r="U6" s="372"/>
      <c r="V6" s="372"/>
      <c r="W6" s="372"/>
      <c r="X6" s="372"/>
      <c r="Y6" s="372"/>
      <c r="Z6" s="372"/>
      <c r="AA6" s="372"/>
      <c r="AB6" s="372"/>
      <c r="AC6" s="372"/>
      <c r="AD6" s="372"/>
      <c r="AE6" s="372"/>
      <c r="AF6" s="372"/>
      <c r="AG6" s="372"/>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372"/>
      <c r="BG6" s="372"/>
      <c r="BH6" s="372"/>
      <c r="BI6" s="372"/>
      <c r="BJ6" s="372"/>
      <c r="BK6" s="372"/>
      <c r="BL6" s="372"/>
      <c r="BM6" s="372"/>
      <c r="BN6" s="372"/>
      <c r="BO6" s="372"/>
      <c r="BP6" s="372"/>
      <c r="BQ6" s="372"/>
      <c r="BR6" s="372"/>
      <c r="BS6" s="372"/>
      <c r="BT6" s="372"/>
      <c r="BU6" s="372"/>
      <c r="BV6" s="372"/>
      <c r="BW6" s="372"/>
      <c r="BX6" s="372"/>
      <c r="BZ6" s="681" t="s">
        <v>370</v>
      </c>
      <c r="CA6" s="681"/>
      <c r="CB6" s="681"/>
      <c r="CC6" s="372"/>
      <c r="CD6" s="372"/>
      <c r="CE6" s="372"/>
      <c r="CF6" s="372"/>
      <c r="CG6" s="372"/>
      <c r="CH6" s="372"/>
      <c r="CI6" s="372"/>
      <c r="CJ6" s="372"/>
      <c r="CK6" s="372"/>
      <c r="CL6" s="372"/>
      <c r="CM6" s="374"/>
      <c r="CN6" s="374"/>
      <c r="CO6" s="374"/>
      <c r="CP6" s="372"/>
      <c r="CQ6" s="372"/>
      <c r="CR6" s="372"/>
      <c r="CS6" s="372"/>
      <c r="CT6" s="372"/>
      <c r="CU6" s="372"/>
      <c r="CV6" s="372"/>
      <c r="CW6" s="372"/>
      <c r="CX6" s="372"/>
      <c r="CY6" s="372"/>
      <c r="CZ6" s="372"/>
      <c r="DA6" s="372"/>
      <c r="DB6" s="372"/>
      <c r="DC6" s="372"/>
      <c r="DD6" s="372"/>
      <c r="DE6" s="372"/>
      <c r="DF6" s="372"/>
      <c r="DG6" s="372"/>
      <c r="DH6" s="372"/>
      <c r="DI6" s="372"/>
      <c r="DJ6" s="372"/>
      <c r="DK6" s="372"/>
      <c r="DL6" s="372"/>
      <c r="DM6" s="372"/>
      <c r="DN6" s="372"/>
      <c r="DO6" s="372"/>
      <c r="DP6" s="372"/>
      <c r="DQ6" s="372"/>
      <c r="DR6" s="372"/>
      <c r="DS6" s="372"/>
      <c r="DT6" s="372"/>
      <c r="DU6" s="372"/>
      <c r="DV6" s="372"/>
      <c r="DW6" s="372"/>
      <c r="DX6" s="372"/>
      <c r="DY6" s="372"/>
      <c r="DZ6" s="372"/>
      <c r="EA6" s="372"/>
      <c r="EB6" s="372"/>
      <c r="EC6" s="372"/>
      <c r="ED6" s="372"/>
      <c r="EE6" s="372"/>
      <c r="EF6" s="372"/>
      <c r="EG6" s="372"/>
      <c r="EH6" s="372"/>
      <c r="EI6" s="372"/>
      <c r="EJ6" s="372"/>
      <c r="EK6" s="372"/>
      <c r="EL6" s="372"/>
      <c r="EM6" s="372"/>
      <c r="EN6" s="372"/>
      <c r="EO6" s="372"/>
      <c r="EP6" s="372"/>
      <c r="EQ6" s="372"/>
      <c r="ER6" s="372"/>
      <c r="ES6" s="372"/>
      <c r="ET6" s="372"/>
    </row>
    <row r="7" spans="1:150" ht="15" thickBot="1" x14ac:dyDescent="0.25">
      <c r="A7" s="372"/>
      <c r="B7" s="372"/>
      <c r="C7" s="372"/>
      <c r="D7" s="382" t="s">
        <v>371</v>
      </c>
      <c r="E7" s="383">
        <f>Apply_Lime!E37</f>
        <v>1</v>
      </c>
      <c r="F7" s="383">
        <f>1-E7</f>
        <v>0</v>
      </c>
      <c r="G7" s="563" t="s">
        <v>504</v>
      </c>
      <c r="H7" s="384" t="s">
        <v>372</v>
      </c>
      <c r="I7" s="384"/>
      <c r="J7" s="384"/>
      <c r="K7" s="384"/>
      <c r="L7" s="384"/>
      <c r="M7" s="384"/>
      <c r="N7" s="384"/>
      <c r="O7" s="384"/>
      <c r="P7" s="384"/>
      <c r="Q7" s="384"/>
      <c r="R7" s="384"/>
      <c r="S7" s="384"/>
      <c r="T7" s="384"/>
      <c r="U7" s="384"/>
      <c r="V7" s="384"/>
      <c r="W7" s="384"/>
      <c r="X7" s="384" t="s">
        <v>373</v>
      </c>
      <c r="Y7" s="372"/>
      <c r="Z7" s="384" t="s">
        <v>374</v>
      </c>
      <c r="AA7" s="384"/>
      <c r="AB7" s="384"/>
      <c r="AC7" s="384"/>
      <c r="AD7" s="384"/>
      <c r="AE7" s="384"/>
      <c r="AF7" s="384"/>
      <c r="AG7" s="384"/>
      <c r="AH7" s="384"/>
      <c r="AI7" s="384"/>
      <c r="AJ7" s="384"/>
      <c r="AK7" s="384"/>
      <c r="AL7" s="384"/>
      <c r="AM7" s="384"/>
      <c r="AN7" s="384"/>
      <c r="AO7" s="384"/>
      <c r="AP7" s="384"/>
      <c r="AQ7" s="372"/>
      <c r="AR7" s="384" t="s">
        <v>375</v>
      </c>
      <c r="AS7" s="384"/>
      <c r="AT7" s="384"/>
      <c r="AU7" s="384"/>
      <c r="AV7" s="384"/>
      <c r="AW7" s="384"/>
      <c r="AX7" s="384"/>
      <c r="AY7" s="384"/>
      <c r="AZ7" s="384"/>
      <c r="BA7" s="384"/>
      <c r="BB7" s="384"/>
      <c r="BC7" s="384"/>
      <c r="BD7" s="384"/>
      <c r="BE7" s="384"/>
      <c r="BF7" s="384"/>
      <c r="BG7" s="384"/>
      <c r="BH7" s="384"/>
      <c r="BI7" s="372"/>
      <c r="BJ7" s="385" t="s">
        <v>376</v>
      </c>
      <c r="BK7" s="386"/>
      <c r="BL7" s="386"/>
      <c r="BM7" s="386"/>
      <c r="BN7" s="372"/>
      <c r="BO7" s="372"/>
      <c r="BP7" s="385" t="s">
        <v>377</v>
      </c>
      <c r="BQ7" s="385"/>
      <c r="BR7" s="386"/>
      <c r="BS7" s="386"/>
      <c r="BT7" s="386"/>
      <c r="BU7" s="386"/>
      <c r="BV7" s="386"/>
      <c r="BW7" s="386"/>
      <c r="BX7" s="386"/>
      <c r="BZ7" s="382" t="s">
        <v>371</v>
      </c>
      <c r="CA7" s="383">
        <f>Apply_Lime!K37</f>
        <v>0</v>
      </c>
      <c r="CB7" s="383">
        <f>1-CA7</f>
        <v>1</v>
      </c>
      <c r="CC7" s="372"/>
      <c r="CD7" s="384" t="s">
        <v>372</v>
      </c>
      <c r="CE7" s="384"/>
      <c r="CF7" s="384"/>
      <c r="CG7" s="384"/>
      <c r="CH7" s="384"/>
      <c r="CI7" s="384"/>
      <c r="CJ7" s="384"/>
      <c r="CK7" s="384"/>
      <c r="CL7" s="384"/>
      <c r="CM7" s="384"/>
      <c r="CN7" s="384"/>
      <c r="CO7" s="384"/>
      <c r="CP7" s="384"/>
      <c r="CQ7" s="384"/>
      <c r="CR7" s="384"/>
      <c r="CS7" s="384"/>
      <c r="CT7" s="384"/>
      <c r="CU7" s="372"/>
      <c r="CV7" s="384" t="s">
        <v>374</v>
      </c>
      <c r="CW7" s="384"/>
      <c r="CX7" s="384"/>
      <c r="CY7" s="384"/>
      <c r="CZ7" s="384"/>
      <c r="DA7" s="384"/>
      <c r="DB7" s="384"/>
      <c r="DC7" s="384"/>
      <c r="DD7" s="384"/>
      <c r="DE7" s="384"/>
      <c r="DF7" s="384"/>
      <c r="DG7" s="384"/>
      <c r="DH7" s="384"/>
      <c r="DI7" s="384"/>
      <c r="DJ7" s="384"/>
      <c r="DK7" s="384"/>
      <c r="DL7" s="384"/>
      <c r="DM7" s="372"/>
      <c r="DN7" s="384" t="s">
        <v>375</v>
      </c>
      <c r="DO7" s="384"/>
      <c r="DP7" s="384"/>
      <c r="DQ7" s="384"/>
      <c r="DR7" s="384"/>
      <c r="DS7" s="384"/>
      <c r="DT7" s="384"/>
      <c r="DU7" s="384"/>
      <c r="DV7" s="384"/>
      <c r="DW7" s="384"/>
      <c r="DX7" s="384"/>
      <c r="DY7" s="384"/>
      <c r="DZ7" s="384"/>
      <c r="EA7" s="384"/>
      <c r="EB7" s="384"/>
      <c r="EC7" s="384"/>
      <c r="ED7" s="384"/>
      <c r="EE7" s="372"/>
      <c r="EF7" s="385" t="s">
        <v>376</v>
      </c>
      <c r="EG7" s="386"/>
      <c r="EH7" s="386"/>
      <c r="EI7" s="386"/>
      <c r="EJ7" s="372"/>
      <c r="EK7" s="372"/>
      <c r="EL7" s="385" t="s">
        <v>377</v>
      </c>
      <c r="EM7" s="385"/>
      <c r="EN7" s="386"/>
      <c r="EO7" s="386"/>
      <c r="EP7" s="386"/>
      <c r="EQ7" s="386"/>
      <c r="ER7" s="386"/>
      <c r="ES7" s="386"/>
      <c r="ET7" s="386"/>
    </row>
    <row r="8" spans="1:150" ht="59.25" customHeight="1" x14ac:dyDescent="0.2">
      <c r="A8" s="387" t="s">
        <v>378</v>
      </c>
      <c r="B8" s="387" t="s">
        <v>379</v>
      </c>
      <c r="C8" s="387" t="s">
        <v>296</v>
      </c>
      <c r="D8" s="387" t="s">
        <v>202</v>
      </c>
      <c r="E8" s="387" t="s">
        <v>203</v>
      </c>
      <c r="F8" s="387" t="s">
        <v>204</v>
      </c>
      <c r="G8" s="387"/>
      <c r="H8" s="387" t="s">
        <v>380</v>
      </c>
      <c r="I8" s="387" t="s">
        <v>381</v>
      </c>
      <c r="J8" s="387" t="s">
        <v>382</v>
      </c>
      <c r="K8" s="387" t="s">
        <v>299</v>
      </c>
      <c r="L8" s="387" t="s">
        <v>383</v>
      </c>
      <c r="M8" s="387" t="s">
        <v>384</v>
      </c>
      <c r="N8" s="387" t="s">
        <v>385</v>
      </c>
      <c r="O8" s="387" t="s">
        <v>386</v>
      </c>
      <c r="P8" s="387" t="s">
        <v>387</v>
      </c>
      <c r="Q8" s="387" t="s">
        <v>388</v>
      </c>
      <c r="R8" s="387" t="s">
        <v>389</v>
      </c>
      <c r="S8" s="387" t="s">
        <v>390</v>
      </c>
      <c r="T8" s="387" t="s">
        <v>391</v>
      </c>
      <c r="U8" s="387" t="s">
        <v>392</v>
      </c>
      <c r="V8" s="387" t="s">
        <v>393</v>
      </c>
      <c r="W8" s="387" t="s">
        <v>394</v>
      </c>
      <c r="X8" s="387" t="s">
        <v>395</v>
      </c>
      <c r="Y8" s="372"/>
      <c r="Z8" s="387" t="s">
        <v>380</v>
      </c>
      <c r="AA8" s="387" t="s">
        <v>381</v>
      </c>
      <c r="AB8" s="387" t="s">
        <v>382</v>
      </c>
      <c r="AC8" s="387" t="s">
        <v>299</v>
      </c>
      <c r="AD8" s="387" t="s">
        <v>383</v>
      </c>
      <c r="AE8" s="387" t="s">
        <v>384</v>
      </c>
      <c r="AF8" s="387" t="s">
        <v>385</v>
      </c>
      <c r="AG8" s="387" t="s">
        <v>386</v>
      </c>
      <c r="AH8" s="387" t="s">
        <v>387</v>
      </c>
      <c r="AI8" s="387" t="s">
        <v>388</v>
      </c>
      <c r="AJ8" s="387" t="s">
        <v>389</v>
      </c>
      <c r="AK8" s="387" t="s">
        <v>390</v>
      </c>
      <c r="AL8" s="387" t="s">
        <v>391</v>
      </c>
      <c r="AM8" s="387" t="s">
        <v>392</v>
      </c>
      <c r="AN8" s="387" t="s">
        <v>393</v>
      </c>
      <c r="AO8" s="387" t="s">
        <v>396</v>
      </c>
      <c r="AP8" s="387" t="s">
        <v>395</v>
      </c>
      <c r="AQ8" s="372"/>
      <c r="AR8" s="387" t="s">
        <v>380</v>
      </c>
      <c r="AS8" s="387" t="s">
        <v>381</v>
      </c>
      <c r="AT8" s="387" t="s">
        <v>382</v>
      </c>
      <c r="AU8" s="387" t="s">
        <v>299</v>
      </c>
      <c r="AV8" s="387" t="s">
        <v>383</v>
      </c>
      <c r="AW8" s="387" t="s">
        <v>384</v>
      </c>
      <c r="AX8" s="387" t="s">
        <v>385</v>
      </c>
      <c r="AY8" s="387" t="s">
        <v>386</v>
      </c>
      <c r="AZ8" s="387" t="s">
        <v>387</v>
      </c>
      <c r="BA8" s="387" t="s">
        <v>388</v>
      </c>
      <c r="BB8" s="387" t="s">
        <v>389</v>
      </c>
      <c r="BC8" s="387" t="s">
        <v>390</v>
      </c>
      <c r="BD8" s="387" t="s">
        <v>391</v>
      </c>
      <c r="BE8" s="387" t="s">
        <v>392</v>
      </c>
      <c r="BF8" s="387" t="s">
        <v>393</v>
      </c>
      <c r="BG8" s="387" t="s">
        <v>396</v>
      </c>
      <c r="BH8" s="387" t="s">
        <v>395</v>
      </c>
      <c r="BI8" s="372"/>
      <c r="BJ8" s="387" t="s">
        <v>397</v>
      </c>
      <c r="BK8" s="387" t="s">
        <v>398</v>
      </c>
      <c r="BL8" s="387" t="s">
        <v>399</v>
      </c>
      <c r="BM8" s="387" t="s">
        <v>400</v>
      </c>
      <c r="BN8" s="372"/>
      <c r="BO8" s="372"/>
      <c r="BP8" s="387" t="s">
        <v>401</v>
      </c>
      <c r="BQ8" s="387" t="s">
        <v>402</v>
      </c>
      <c r="BR8" s="387" t="s">
        <v>403</v>
      </c>
      <c r="BS8" s="387" t="s">
        <v>404</v>
      </c>
      <c r="BT8" s="387" t="s">
        <v>405</v>
      </c>
      <c r="BU8" s="387" t="s">
        <v>406</v>
      </c>
      <c r="BV8" s="387" t="s">
        <v>407</v>
      </c>
      <c r="BW8" s="387" t="s">
        <v>408</v>
      </c>
      <c r="BX8" s="387" t="s">
        <v>409</v>
      </c>
      <c r="BZ8" s="387" t="s">
        <v>202</v>
      </c>
      <c r="CA8" s="387" t="s">
        <v>203</v>
      </c>
      <c r="CB8" s="387" t="s">
        <v>204</v>
      </c>
      <c r="CC8" s="387"/>
      <c r="CD8" s="387" t="s">
        <v>380</v>
      </c>
      <c r="CE8" s="387" t="s">
        <v>381</v>
      </c>
      <c r="CF8" s="387" t="s">
        <v>382</v>
      </c>
      <c r="CG8" s="387" t="s">
        <v>299</v>
      </c>
      <c r="CH8" s="387" t="s">
        <v>383</v>
      </c>
      <c r="CI8" s="387" t="s">
        <v>384</v>
      </c>
      <c r="CJ8" s="387" t="s">
        <v>385</v>
      </c>
      <c r="CK8" s="387" t="s">
        <v>386</v>
      </c>
      <c r="CL8" s="387" t="s">
        <v>387</v>
      </c>
      <c r="CM8" s="387" t="s">
        <v>388</v>
      </c>
      <c r="CN8" s="387" t="s">
        <v>389</v>
      </c>
      <c r="CO8" s="387" t="s">
        <v>390</v>
      </c>
      <c r="CP8" s="387" t="s">
        <v>391</v>
      </c>
      <c r="CQ8" s="387" t="s">
        <v>392</v>
      </c>
      <c r="CR8" s="387" t="s">
        <v>393</v>
      </c>
      <c r="CS8" s="387" t="s">
        <v>394</v>
      </c>
      <c r="CT8" s="387" t="s">
        <v>395</v>
      </c>
      <c r="CU8" s="372"/>
      <c r="CV8" s="387" t="s">
        <v>380</v>
      </c>
      <c r="CW8" s="387" t="s">
        <v>381</v>
      </c>
      <c r="CX8" s="387" t="s">
        <v>382</v>
      </c>
      <c r="CY8" s="387" t="s">
        <v>299</v>
      </c>
      <c r="CZ8" s="387" t="s">
        <v>383</v>
      </c>
      <c r="DA8" s="387" t="s">
        <v>384</v>
      </c>
      <c r="DB8" s="387" t="s">
        <v>385</v>
      </c>
      <c r="DC8" s="387" t="s">
        <v>386</v>
      </c>
      <c r="DD8" s="387" t="s">
        <v>387</v>
      </c>
      <c r="DE8" s="387" t="s">
        <v>388</v>
      </c>
      <c r="DF8" s="387" t="s">
        <v>389</v>
      </c>
      <c r="DG8" s="387" t="s">
        <v>390</v>
      </c>
      <c r="DH8" s="387" t="s">
        <v>391</v>
      </c>
      <c r="DI8" s="387" t="s">
        <v>392</v>
      </c>
      <c r="DJ8" s="387" t="s">
        <v>393</v>
      </c>
      <c r="DK8" s="387" t="s">
        <v>396</v>
      </c>
      <c r="DL8" s="387" t="s">
        <v>395</v>
      </c>
      <c r="DM8" s="372"/>
      <c r="DN8" s="387" t="s">
        <v>380</v>
      </c>
      <c r="DO8" s="387" t="s">
        <v>381</v>
      </c>
      <c r="DP8" s="387" t="s">
        <v>382</v>
      </c>
      <c r="DQ8" s="387" t="s">
        <v>299</v>
      </c>
      <c r="DR8" s="387" t="s">
        <v>383</v>
      </c>
      <c r="DS8" s="387" t="s">
        <v>384</v>
      </c>
      <c r="DT8" s="387" t="s">
        <v>385</v>
      </c>
      <c r="DU8" s="387" t="s">
        <v>386</v>
      </c>
      <c r="DV8" s="387" t="s">
        <v>387</v>
      </c>
      <c r="DW8" s="387" t="s">
        <v>388</v>
      </c>
      <c r="DX8" s="387" t="s">
        <v>389</v>
      </c>
      <c r="DY8" s="387" t="s">
        <v>390</v>
      </c>
      <c r="DZ8" s="387" t="s">
        <v>391</v>
      </c>
      <c r="EA8" s="387" t="s">
        <v>392</v>
      </c>
      <c r="EB8" s="387" t="s">
        <v>393</v>
      </c>
      <c r="EC8" s="387" t="s">
        <v>396</v>
      </c>
      <c r="ED8" s="387" t="s">
        <v>395</v>
      </c>
      <c r="EE8" s="372"/>
      <c r="EF8" s="387" t="s">
        <v>397</v>
      </c>
      <c r="EG8" s="387" t="s">
        <v>398</v>
      </c>
      <c r="EH8" s="387" t="s">
        <v>399</v>
      </c>
      <c r="EI8" s="387" t="s">
        <v>400</v>
      </c>
      <c r="EJ8" s="372"/>
      <c r="EK8" s="372"/>
      <c r="EL8" s="387" t="s">
        <v>401</v>
      </c>
      <c r="EM8" s="387" t="s">
        <v>402</v>
      </c>
      <c r="EN8" s="387" t="s">
        <v>403</v>
      </c>
      <c r="EO8" s="387" t="s">
        <v>404</v>
      </c>
      <c r="EP8" s="387" t="s">
        <v>405</v>
      </c>
      <c r="EQ8" s="387" t="s">
        <v>406</v>
      </c>
      <c r="ER8" s="387" t="s">
        <v>407</v>
      </c>
      <c r="ES8" s="387" t="s">
        <v>408</v>
      </c>
      <c r="ET8" s="387" t="s">
        <v>409</v>
      </c>
    </row>
    <row r="9" spans="1:150" x14ac:dyDescent="0.2">
      <c r="A9" s="372">
        <v>1</v>
      </c>
      <c r="B9" s="372">
        <v>1</v>
      </c>
      <c r="C9" s="372" t="s">
        <v>300</v>
      </c>
      <c r="D9" s="388">
        <f ca="1">OFFSET(Apply_Lime!$H$16,$A9,0)</f>
        <v>2</v>
      </c>
      <c r="E9" s="388">
        <f ca="1">OFFSET(Apply_Lime!$I$16,$A9,0)*G9</f>
        <v>0</v>
      </c>
      <c r="F9" s="388">
        <f ca="1">OFFSET(Apply_Lime!$I$16,$A9,0)*(1-G9)</f>
        <v>0</v>
      </c>
      <c r="G9" s="566">
        <f>'Profit Calculator'!F28</f>
        <v>0</v>
      </c>
      <c r="H9" s="389">
        <f>pH_Initial_A</f>
        <v>4.7</v>
      </c>
      <c r="I9" s="389">
        <f>'Site&amp;Soil'!$F$173*EXP('Site&amp;Soil'!$F$174*H9)</f>
        <v>0</v>
      </c>
      <c r="J9" s="389">
        <f>((0.66+45*Soil_OC_A+0.63*I9)*0.5)*Soil_BD_A*(1-Gravel_Pct_A)</f>
        <v>0.45000000000000007</v>
      </c>
      <c r="K9" s="389">
        <f ca="1">'Site&amp;Soil'!J217</f>
        <v>9.1496801351106175E-2</v>
      </c>
      <c r="L9" s="390">
        <f t="shared" ref="L9:L72" ca="1" si="0">k*(10^-H9-10^-pH_Equil)*K9*10000</f>
        <v>1.8227078138516609E-2</v>
      </c>
      <c r="M9" s="391">
        <f t="shared" ref="M9:M72" ca="1" si="1">D9*Lime_NV_A</f>
        <v>1.7860000000000003</v>
      </c>
      <c r="N9" s="392">
        <f t="shared" ref="N9:N72" ca="1" si="2">D9*CaCO3_SA_A</f>
        <v>43674.666666666672</v>
      </c>
      <c r="O9" s="392">
        <f ca="1">N9</f>
        <v>43674.666666666672</v>
      </c>
      <c r="P9" s="391">
        <f ca="1">M9</f>
        <v>1.7860000000000003</v>
      </c>
      <c r="Q9" s="391">
        <f t="shared" ref="Q9:Q72" ca="1" si="3">MAX(0,MIN(L9*O9*0.0001,(pH_Equil-H9)*J9,P9))</f>
        <v>7.9606156200700023E-2</v>
      </c>
      <c r="R9" s="391">
        <f t="shared" ref="R9:R72" ca="1" si="4">(Lime_Leak*Q9)+MIN(Lime_Leach_Max,10^(H9-pH_Leach_A)/10^(pH_Equil-pH_Leach_A))*Q9</f>
        <v>8.0867828751104882E-3</v>
      </c>
      <c r="S9" s="391">
        <f t="shared" ref="S9:S72" ca="1" si="5">(Q9-R9)/J9</f>
        <v>0.15893194072353228</v>
      </c>
      <c r="T9" s="389">
        <f t="shared" ref="T9:T72" ca="1" si="6">H9+S9</f>
        <v>4.8589319407235321</v>
      </c>
      <c r="U9" s="389">
        <f t="shared" ref="U9:U72" ca="1" si="7">MAX(0,(T9-MAX(pH_Leach_A,pH_Initial_A))*J9)</f>
        <v>0</v>
      </c>
      <c r="V9" s="393">
        <f t="shared" ref="V9:V72" ca="1" si="8">K9*(MIN(Alkali_Leach_Max,(10^(T9-pH_Leach_A)/10^(pH_Equil-pH_Leach_A)))*U9)</f>
        <v>0</v>
      </c>
      <c r="W9" s="389">
        <f t="shared" ref="W9:W72" ca="1" si="9">-V9/J9</f>
        <v>0</v>
      </c>
      <c r="X9" s="394"/>
      <c r="Y9" s="372"/>
      <c r="Z9" s="389">
        <f>pH_Initial_B</f>
        <v>4.5999999999999996</v>
      </c>
      <c r="AA9" s="389">
        <f>'Site&amp;Soil'!$G$173*EXP('Site&amp;Soil'!$G$174*Z9)</f>
        <v>0</v>
      </c>
      <c r="AB9" s="389">
        <f t="shared" ref="AB9:AB72" si="10">((0.66+45*Soil_OC_B+0.63*AA9)*0.5)*Soil_BD_B*(1-Gravel_Pct_B)</f>
        <v>0.41625000000000001</v>
      </c>
      <c r="AC9" s="389">
        <f>'Site&amp;Soil'!M238</f>
        <v>0</v>
      </c>
      <c r="AD9" s="390">
        <f t="shared" ref="AD9:AD72" si="11">k*(10^-Z9-10^-pH_Equil)*AC9*10000</f>
        <v>0</v>
      </c>
      <c r="AE9" s="391">
        <f t="shared" ref="AE9:AE72" ca="1" si="12">E9*Lime_NV_A</f>
        <v>0</v>
      </c>
      <c r="AF9" s="392">
        <f t="shared" ref="AF9:AF72" ca="1" si="13">E9*CaCO3_SA_A</f>
        <v>0</v>
      </c>
      <c r="AG9" s="392">
        <f ca="1">AF9</f>
        <v>0</v>
      </c>
      <c r="AH9" s="391">
        <f ca="1">AE9</f>
        <v>0</v>
      </c>
      <c r="AI9" s="391">
        <f t="shared" ref="AI9:AI72" ca="1" si="14">MAX(0,MIN(AD9*AG9*0.0001,(pH_Equil-Z9)*AB9,AH9))</f>
        <v>0</v>
      </c>
      <c r="AJ9" s="391">
        <f t="shared" ref="AJ9:AJ72" ca="1" si="15">(Lime_Leak*AI9)+MIN(Lime_Leach_Max,10^(Z9-pH_Leach_B)/10^(pH_Equil-pH_Leach_B))*AI9</f>
        <v>0</v>
      </c>
      <c r="AK9" s="391">
        <f t="shared" ref="AK9:AK72" ca="1" si="16">(R9+AI9-AJ9)/AB9</f>
        <v>1.9427706606872045E-2</v>
      </c>
      <c r="AL9" s="389">
        <f t="shared" ref="AL9:AL72" ca="1" si="17">Z9+AK9</f>
        <v>4.6194277066068716</v>
      </c>
      <c r="AM9" s="389">
        <f t="shared" ref="AM9:AM72" ca="1" si="18">MAX(0,(AL9-MAX(pH_Leach_B,pH_Initial_B))*AB9)</f>
        <v>0</v>
      </c>
      <c r="AN9" s="393">
        <f t="shared" ref="AN9:AN72" ca="1" si="19">AC9*(MIN(Alkali_Leach_Max,(10^(AL9-pH_Leach_B)/10^(pH_Equil-pH_Leach_B)))*AM9)</f>
        <v>0</v>
      </c>
      <c r="AO9" s="389">
        <f t="shared" ref="AO9:AO72" ca="1" si="20">(V9-AN9)/AB9</f>
        <v>0</v>
      </c>
      <c r="AP9" s="394"/>
      <c r="AQ9" s="372"/>
      <c r="AR9" s="389">
        <f>pH_Initial_C</f>
        <v>4.4000000000000004</v>
      </c>
      <c r="AS9" s="389">
        <f>'Site&amp;Soil'!$H$173*EXP('Site&amp;Soil'!$H$174*AR9)</f>
        <v>0</v>
      </c>
      <c r="AT9" s="389">
        <f t="shared" ref="AT9:AT72" si="21">((0.66+45*Soil_OC_C+0.63*AS9)*0.5)*Soil_BD_C*(1-Gravel_Pct_C)</f>
        <v>0.38250000000000001</v>
      </c>
      <c r="AU9" s="389">
        <f>'Site&amp;Soil'!M259</f>
        <v>0</v>
      </c>
      <c r="AV9" s="390">
        <f t="shared" ref="AV9:AV72" si="22">k*(10^-AR9-10^-pH_Equil)*AU9*10000</f>
        <v>0</v>
      </c>
      <c r="AW9" s="391">
        <f t="shared" ref="AW9:AW72" ca="1" si="23">F9*Lime_NV_A</f>
        <v>0</v>
      </c>
      <c r="AX9" s="392">
        <f t="shared" ref="AX9:AX72" ca="1" si="24">F9*CaCO3_SA_A</f>
        <v>0</v>
      </c>
      <c r="AY9" s="392">
        <f ca="1">AX9</f>
        <v>0</v>
      </c>
      <c r="AZ9" s="391">
        <f ca="1">AW9</f>
        <v>0</v>
      </c>
      <c r="BA9" s="391">
        <f t="shared" ref="BA9:BA72" ca="1" si="25">MAX(0,MIN(AV9*AY9*0.0001,(pH_Equil-AR9)*AT9,AZ9))</f>
        <v>0</v>
      </c>
      <c r="BB9" s="391">
        <f t="shared" ref="BB9:BB72" ca="1" si="26">(Lime_Leak*BA9)+MIN(Lime_Leach_Max,10^(AR9-pH_Leach_C)/10^(pH_Equil-pH_Leach_C))*BA9</f>
        <v>0</v>
      </c>
      <c r="BC9" s="391">
        <f t="shared" ref="BC9:BC72" ca="1" si="27">(AJ9+BA9-BB9)/AT9</f>
        <v>0</v>
      </c>
      <c r="BD9" s="389">
        <f t="shared" ref="BD9:BD72" ca="1" si="28">AR9+BC9</f>
        <v>4.4000000000000004</v>
      </c>
      <c r="BE9" s="389">
        <f t="shared" ref="BE9:BE72" ca="1" si="29">MAX(0,(BD9-MAX(pH_Leach_C,pH_Initial_C))*AT9)</f>
        <v>0</v>
      </c>
      <c r="BF9" s="393">
        <f t="shared" ref="BF9:BF72" ca="1" si="30">AU9*(MIN(Alkali_Leach_Max,(10^(BD9-pH_Leach_C)/10^(pH_Equil-pH_Leach_C)))*BE9)</f>
        <v>0</v>
      </c>
      <c r="BG9" s="389">
        <f t="shared" ref="BG9:BG72" ca="1" si="31">(AN9-BF9)/AT9</f>
        <v>0</v>
      </c>
      <c r="BH9" s="394"/>
      <c r="BI9" s="391"/>
      <c r="BJ9" s="392"/>
      <c r="BK9" s="391"/>
      <c r="BL9" s="391"/>
      <c r="BM9" s="391"/>
      <c r="BN9" s="391"/>
      <c r="BO9" s="372"/>
      <c r="BP9" s="372"/>
      <c r="BQ9" s="389">
        <f>pH_Initial_A</f>
        <v>4.7</v>
      </c>
      <c r="BR9" s="372">
        <v>5</v>
      </c>
      <c r="BS9" s="372"/>
      <c r="BT9" s="372"/>
      <c r="BU9" s="372"/>
      <c r="BV9" s="372"/>
      <c r="BW9" s="372"/>
      <c r="BX9" s="372"/>
      <c r="BZ9" s="388">
        <f ca="1">OFFSET(Apply_Lime!$O$16,$A9,0)</f>
        <v>0</v>
      </c>
      <c r="CA9" s="388">
        <f ca="1">OFFSET(Apply_Lime!$P$16,$A9,0)*CA$7</f>
        <v>0</v>
      </c>
      <c r="CB9" s="388">
        <f ca="1">OFFSET(Apply_Lime!$P$16,$A9,0)*CB$7</f>
        <v>0</v>
      </c>
      <c r="CC9" s="372"/>
      <c r="CD9" s="389">
        <f>pH_Initial_A</f>
        <v>4.7</v>
      </c>
      <c r="CE9" s="389">
        <f>'Site&amp;Soil'!$F$173*EXP('Site&amp;Soil'!$F$174*CD9)</f>
        <v>0</v>
      </c>
      <c r="CF9" s="389">
        <f t="shared" ref="CF9:CF72" si="32">((0.66+45*Soil_OC_A+0.63*CE9)*0.5)*Soil_BD_A*(1-Gravel_Pct_A)</f>
        <v>0.45000000000000007</v>
      </c>
      <c r="CG9" s="389">
        <f>'Site&amp;Soil'!M217</f>
        <v>0</v>
      </c>
      <c r="CH9" s="390">
        <f t="shared" ref="CH9:CH72" si="33">k*(10^-CD9-10^-pH_Equil)*CG9*10000</f>
        <v>0</v>
      </c>
      <c r="CI9" s="391">
        <f t="shared" ref="CI9:CI72" ca="1" si="34">BZ9*Lime_NV_B</f>
        <v>0</v>
      </c>
      <c r="CJ9" s="392">
        <f t="shared" ref="CJ9:CJ72" ca="1" si="35">BZ9*CaCO3_SA_B</f>
        <v>0</v>
      </c>
      <c r="CK9" s="392">
        <f ca="1">CJ9</f>
        <v>0</v>
      </c>
      <c r="CL9" s="391">
        <f ca="1">CI9</f>
        <v>0</v>
      </c>
      <c r="CM9" s="391">
        <f t="shared" ref="CM9:CM72" ca="1" si="36">MAX(0,MIN(CH9*CK9*0.0001,(pH_Equil-CD9)*CF9,CL9))</f>
        <v>0</v>
      </c>
      <c r="CN9" s="391">
        <f t="shared" ref="CN9:CN72" ca="1" si="37">(Lime_Leak*CM9)+MIN(Lime_Leach_Max,10^(CD9-pH_Leach_A)/10^(pH_Equil-pH_Leach_A))*CM9</f>
        <v>0</v>
      </c>
      <c r="CO9" s="391">
        <f t="shared" ref="CO9:CO72" ca="1" si="38">(CM9-CN9)/CF9</f>
        <v>0</v>
      </c>
      <c r="CP9" s="389">
        <f t="shared" ref="CP9:CP72" ca="1" si="39">CD9+CO9</f>
        <v>4.7</v>
      </c>
      <c r="CQ9" s="389">
        <f t="shared" ref="CQ9:CQ72" ca="1" si="40">MAX(0,(CP9-MAX(pH_Leach_A,pH_Initial_A))*CF9)</f>
        <v>0</v>
      </c>
      <c r="CR9" s="393">
        <f t="shared" ref="CR9:CR72" ca="1" si="41">CG9*(MIN(Alkali_Leach_Max,(10^(CP9-pH_Leach_A)/10^(pH_Equil-pH_Leach_A)))*CQ9)</f>
        <v>0</v>
      </c>
      <c r="CS9" s="389">
        <f t="shared" ref="CS9:CS72" ca="1" si="42">-CR9/CF9</f>
        <v>0</v>
      </c>
      <c r="CT9" s="394"/>
      <c r="CU9" s="372"/>
      <c r="CV9" s="389">
        <f>pH_Initial_B</f>
        <v>4.5999999999999996</v>
      </c>
      <c r="CW9" s="389">
        <f>'Site&amp;Soil'!$G$173*EXP('Site&amp;Soil'!$G$174*CV9)</f>
        <v>0</v>
      </c>
      <c r="CX9" s="389">
        <f t="shared" ref="CX9:CX72" si="43">((0.66+45*Soil_OC_B+0.63*CW9)*0.5)*Soil_BD_B*(1-Gravel_Pct_B)</f>
        <v>0.41625000000000001</v>
      </c>
      <c r="CY9" s="389">
        <f>'Site&amp;Soil'!M238</f>
        <v>0</v>
      </c>
      <c r="CZ9" s="390">
        <f t="shared" ref="CZ9:CZ72" si="44">k*(10^-CV9-10^-pH_Equil)*CY9*10000</f>
        <v>0</v>
      </c>
      <c r="DA9" s="391">
        <f t="shared" ref="DA9:DA72" ca="1" si="45">CA9*Lime_NV_B</f>
        <v>0</v>
      </c>
      <c r="DB9" s="392">
        <f t="shared" ref="DB9:DB72" ca="1" si="46">CA9*CaCO3_SA_B</f>
        <v>0</v>
      </c>
      <c r="DC9" s="392">
        <f ca="1">DB9</f>
        <v>0</v>
      </c>
      <c r="DD9" s="391">
        <f ca="1">DA9</f>
        <v>0</v>
      </c>
      <c r="DE9" s="391">
        <f t="shared" ref="DE9:DE72" ca="1" si="47">MAX(0,MIN(CZ9*DC9*0.0001,(pH_Equil-CV9)*CX9,DD9))</f>
        <v>0</v>
      </c>
      <c r="DF9" s="391">
        <f t="shared" ref="DF9:DF72" ca="1" si="48">(Lime_Leak*DE9)+MIN(Lime_Leach_Max,10^(CV9-pH_Leach_B)/10^(pH_Equil-pH_Leach_B))*DE9</f>
        <v>0</v>
      </c>
      <c r="DG9" s="391">
        <f t="shared" ref="DG9:DG72" ca="1" si="49">(CN9+DE9-DF9)/CX9</f>
        <v>0</v>
      </c>
      <c r="DH9" s="389">
        <f t="shared" ref="DH9:DH72" ca="1" si="50">CV9+DG9</f>
        <v>4.5999999999999996</v>
      </c>
      <c r="DI9" s="389">
        <f t="shared" ref="DI9:DI72" ca="1" si="51">MAX(0,(DH9-MAX(pH_Leach_B,pH_Initial_B))*CX9)</f>
        <v>0</v>
      </c>
      <c r="DJ9" s="393">
        <f t="shared" ref="DJ9:DJ72" ca="1" si="52">CY9*(MIN(Alkali_Leach_Max,(10^(DH9-pH_Leach_B)/10^(pH_Equil-pH_Leach_B)))*DI9)</f>
        <v>0</v>
      </c>
      <c r="DK9" s="389">
        <f t="shared" ref="DK9:DK72" ca="1" si="53">(CR9-DJ9)/CX9</f>
        <v>0</v>
      </c>
      <c r="DL9" s="394"/>
      <c r="DM9" s="372"/>
      <c r="DN9" s="389">
        <f>pH_Initial_C</f>
        <v>4.4000000000000004</v>
      </c>
      <c r="DO9" s="389">
        <f>'Site&amp;Soil'!$H$173*EXP('Site&amp;Soil'!$H$174*DN9)</f>
        <v>0</v>
      </c>
      <c r="DP9" s="389">
        <f t="shared" ref="DP9:DP72" si="54">((0.66+45*Soil_OC_C+0.63*DO9)*0.5)*Soil_BD_C*(1-Gravel_Pct_C)</f>
        <v>0.38250000000000001</v>
      </c>
      <c r="DQ9" s="389">
        <f>'Site&amp;Soil'!M259</f>
        <v>0</v>
      </c>
      <c r="DR9" s="390">
        <f t="shared" ref="DR9:DR72" si="55">k*(10^-DN9-10^-pH_Equil)*DQ9*10000</f>
        <v>0</v>
      </c>
      <c r="DS9" s="391">
        <f t="shared" ref="DS9:DS72" ca="1" si="56">CB9*Lime_NV_B</f>
        <v>0</v>
      </c>
      <c r="DT9" s="392">
        <f t="shared" ref="DT9:DT72" ca="1" si="57">CB9*CaCO3_SA_B</f>
        <v>0</v>
      </c>
      <c r="DU9" s="392">
        <f ca="1">DT9</f>
        <v>0</v>
      </c>
      <c r="DV9" s="391">
        <f ca="1">DS9</f>
        <v>0</v>
      </c>
      <c r="DW9" s="391">
        <f t="shared" ref="DW9:DW72" ca="1" si="58">MAX(0,MIN(DR9*DU9*0.0001,(pH_Equil-DN9)*DP9,DV9))</f>
        <v>0</v>
      </c>
      <c r="DX9" s="391">
        <f t="shared" ref="DX9:DX72" ca="1" si="59">(Lime_Leak*DW9)+MIN(Lime_Leach_Max,10^(DN9-pH_Leach_C)/10^(pH_Equil-pH_Leach_C))*DW9</f>
        <v>0</v>
      </c>
      <c r="DY9" s="391">
        <f t="shared" ref="DY9:DY72" ca="1" si="60">(DF9+DW9-DX9)/DP9</f>
        <v>0</v>
      </c>
      <c r="DZ9" s="389">
        <f t="shared" ref="DZ9:DZ72" ca="1" si="61">DN9+DY9</f>
        <v>4.4000000000000004</v>
      </c>
      <c r="EA9" s="389">
        <f t="shared" ref="EA9:EA72" ca="1" si="62">MAX(0,(DZ9-MAX(pH_Leach_C,pH_Initial_C))*DP9)</f>
        <v>0</v>
      </c>
      <c r="EB9" s="393">
        <f t="shared" ref="EB9:EB72" ca="1" si="63">DQ9*(MIN(Alkali_Leach_Max,(10^(DZ9-pH_Leach_C)/10^(pH_Equil-pH_Leach_C)))*EA9)</f>
        <v>0</v>
      </c>
      <c r="EC9" s="389">
        <f t="shared" ref="EC9:EC72" ca="1" si="64">(DJ9-EB9)/DP9</f>
        <v>0</v>
      </c>
      <c r="ED9" s="394"/>
      <c r="EE9" s="391"/>
      <c r="EF9" s="392"/>
      <c r="EG9" s="391"/>
      <c r="EH9" s="391"/>
      <c r="EI9" s="391"/>
      <c r="EJ9" s="391"/>
      <c r="EK9" s="372"/>
      <c r="EL9" s="372"/>
      <c r="EM9" s="389">
        <f>pH_Initial_A</f>
        <v>4.7</v>
      </c>
      <c r="EN9" s="372">
        <v>5</v>
      </c>
      <c r="EO9" s="372"/>
      <c r="EP9" s="372"/>
      <c r="EQ9" s="372"/>
      <c r="ER9" s="372"/>
      <c r="ES9" s="372"/>
      <c r="ET9" s="372"/>
    </row>
    <row r="10" spans="1:150" x14ac:dyDescent="0.2">
      <c r="A10" s="372"/>
      <c r="B10" s="372">
        <v>2</v>
      </c>
      <c r="C10" s="372" t="s">
        <v>301</v>
      </c>
      <c r="D10" s="19"/>
      <c r="E10" s="19"/>
      <c r="F10" s="19"/>
      <c r="G10" s="372"/>
      <c r="H10" s="389">
        <f ca="1">T9+W9+X9</f>
        <v>4.8589319407235321</v>
      </c>
      <c r="I10" s="389">
        <f ca="1">'Site&amp;Soil'!$F$173*EXP('Site&amp;Soil'!$F$174*H10)</f>
        <v>0</v>
      </c>
      <c r="J10" s="389">
        <f t="shared" ref="J10:J72" ca="1" si="65">((0.66+45*Soil_OC_A+0.63*I10)*0.5)*Soil_BD_A*(1-Gravel_Pct_A)</f>
        <v>0.45000000000000007</v>
      </c>
      <c r="K10" s="389">
        <f ca="1">'Site&amp;Soil'!J218</f>
        <v>0.1373529669593018</v>
      </c>
      <c r="L10" s="390">
        <f t="shared" ca="1" si="0"/>
        <v>1.8963238237399673E-2</v>
      </c>
      <c r="M10" s="391">
        <f t="shared" si="1"/>
        <v>0</v>
      </c>
      <c r="N10" s="392">
        <f t="shared" si="2"/>
        <v>0</v>
      </c>
      <c r="O10" s="392">
        <f t="shared" ref="O10:O73" ca="1" si="66">N10+IF(P9-Q9=0,0,(O9*(1-Q9/P9)))</f>
        <v>41727.985627092108</v>
      </c>
      <c r="P10" s="391">
        <f t="shared" ref="P10:P73" ca="1" si="67">P9-Q9+M10</f>
        <v>1.7063938437993003</v>
      </c>
      <c r="Q10" s="391">
        <f t="shared" ca="1" si="3"/>
        <v>7.9129773261333705E-2</v>
      </c>
      <c r="R10" s="391">
        <f t="shared" ca="1" si="4"/>
        <v>8.0938079006194468E-3</v>
      </c>
      <c r="S10" s="391">
        <f t="shared" ca="1" si="5"/>
        <v>0.1578577008015872</v>
      </c>
      <c r="T10" s="389">
        <f t="shared" ca="1" si="6"/>
        <v>5.0167896415251194</v>
      </c>
      <c r="U10" s="389">
        <f t="shared" ca="1" si="7"/>
        <v>7.5553386863037378E-3</v>
      </c>
      <c r="V10" s="393">
        <f t="shared" ca="1" si="8"/>
        <v>3.4109992505162883E-6</v>
      </c>
      <c r="W10" s="389">
        <f t="shared" ca="1" si="9"/>
        <v>-7.5799983344806391E-6</v>
      </c>
      <c r="X10" s="394"/>
      <c r="Y10" s="372"/>
      <c r="Z10" s="389">
        <f ca="1">AL9+AO9+AP9</f>
        <v>4.6194277066068716</v>
      </c>
      <c r="AA10" s="389">
        <f ca="1">'Site&amp;Soil'!$G$173*EXP('Site&amp;Soil'!$G$174*Z10)</f>
        <v>0</v>
      </c>
      <c r="AB10" s="389">
        <f t="shared" ca="1" si="10"/>
        <v>0.41625000000000001</v>
      </c>
      <c r="AC10" s="389">
        <f>'Site&amp;Soil'!M239</f>
        <v>0</v>
      </c>
      <c r="AD10" s="390">
        <f t="shared" ca="1" si="11"/>
        <v>0</v>
      </c>
      <c r="AE10" s="391">
        <f t="shared" si="12"/>
        <v>0</v>
      </c>
      <c r="AF10" s="392">
        <f t="shared" si="13"/>
        <v>0</v>
      </c>
      <c r="AG10" s="392">
        <f t="shared" ref="AG10:AG73" ca="1" si="68">AF10+IF(AH9-AI9=0,0,(AG9*(1-AI9/AH9)))</f>
        <v>0</v>
      </c>
      <c r="AH10" s="391">
        <f t="shared" ref="AH10:AH73" ca="1" si="69">AH9-AI9+AE10</f>
        <v>0</v>
      </c>
      <c r="AI10" s="391">
        <f t="shared" ca="1" si="14"/>
        <v>0</v>
      </c>
      <c r="AJ10" s="391">
        <f t="shared" ca="1" si="15"/>
        <v>0</v>
      </c>
      <c r="AK10" s="391">
        <f t="shared" ca="1" si="16"/>
        <v>1.9444583545031705E-2</v>
      </c>
      <c r="AL10" s="389">
        <f t="shared" ca="1" si="17"/>
        <v>4.6388722901519035</v>
      </c>
      <c r="AM10" s="389">
        <f t="shared" ca="1" si="18"/>
        <v>0</v>
      </c>
      <c r="AN10" s="393">
        <f t="shared" ca="1" si="19"/>
        <v>0</v>
      </c>
      <c r="AO10" s="389">
        <f t="shared" ca="1" si="20"/>
        <v>8.1945927940331243E-6</v>
      </c>
      <c r="AP10" s="394"/>
      <c r="AQ10" s="372"/>
      <c r="AR10" s="389">
        <f ca="1">BD9+BG9+BH9</f>
        <v>4.4000000000000004</v>
      </c>
      <c r="AS10" s="389">
        <f ca="1">'Site&amp;Soil'!$H$173*EXP('Site&amp;Soil'!$H$174*AR10)</f>
        <v>0</v>
      </c>
      <c r="AT10" s="389">
        <f t="shared" ca="1" si="21"/>
        <v>0.38250000000000001</v>
      </c>
      <c r="AU10" s="389">
        <f>'Site&amp;Soil'!M260</f>
        <v>0</v>
      </c>
      <c r="AV10" s="390">
        <f t="shared" ca="1" si="22"/>
        <v>0</v>
      </c>
      <c r="AW10" s="391">
        <f t="shared" si="23"/>
        <v>0</v>
      </c>
      <c r="AX10" s="392">
        <f t="shared" si="24"/>
        <v>0</v>
      </c>
      <c r="AY10" s="392">
        <f t="shared" ref="AY10:AY73" ca="1" si="70">AX10+IF(AZ9-BA9=0,0,(AY9*(1-BA9/AZ9)))</f>
        <v>0</v>
      </c>
      <c r="AZ10" s="391">
        <f t="shared" ref="AZ10:AZ73" ca="1" si="71">AZ9-BA9+AW10</f>
        <v>0</v>
      </c>
      <c r="BA10" s="391">
        <f t="shared" ca="1" si="25"/>
        <v>0</v>
      </c>
      <c r="BB10" s="391">
        <f t="shared" ca="1" si="26"/>
        <v>0</v>
      </c>
      <c r="BC10" s="391">
        <f t="shared" ca="1" si="27"/>
        <v>0</v>
      </c>
      <c r="BD10" s="389">
        <f t="shared" ca="1" si="28"/>
        <v>4.4000000000000004</v>
      </c>
      <c r="BE10" s="389">
        <f t="shared" ca="1" si="29"/>
        <v>0</v>
      </c>
      <c r="BF10" s="393">
        <f t="shared" ca="1" si="30"/>
        <v>0</v>
      </c>
      <c r="BG10" s="389">
        <f t="shared" ca="1" si="31"/>
        <v>0</v>
      </c>
      <c r="BH10" s="394"/>
      <c r="BI10" s="391"/>
      <c r="BJ10" s="392"/>
      <c r="BK10" s="391"/>
      <c r="BL10" s="391"/>
      <c r="BM10" s="391"/>
      <c r="BN10" s="391"/>
      <c r="BO10" s="372"/>
      <c r="BP10" s="372"/>
      <c r="BQ10" s="389">
        <f>pH_Initial_B</f>
        <v>4.5999999999999996</v>
      </c>
      <c r="BR10" s="372">
        <v>15</v>
      </c>
      <c r="BS10" s="372"/>
      <c r="BT10" s="372"/>
      <c r="BU10" s="372"/>
      <c r="BV10" s="372"/>
      <c r="BW10" s="372"/>
      <c r="BX10" s="372"/>
      <c r="BZ10" s="19"/>
      <c r="CA10" s="19"/>
      <c r="CB10" s="19"/>
      <c r="CC10" s="372"/>
      <c r="CD10" s="389">
        <f t="shared" ref="CD10:CD73" ca="1" si="72">CP9+CS9+CT9</f>
        <v>4.7</v>
      </c>
      <c r="CE10" s="389">
        <f ca="1">'Site&amp;Soil'!$F$173*EXP('Site&amp;Soil'!$F$174*CD10)</f>
        <v>0</v>
      </c>
      <c r="CF10" s="389">
        <f t="shared" ca="1" si="32"/>
        <v>0.45000000000000007</v>
      </c>
      <c r="CG10" s="389">
        <f>'Site&amp;Soil'!M218</f>
        <v>0</v>
      </c>
      <c r="CH10" s="390">
        <f t="shared" ca="1" si="33"/>
        <v>0</v>
      </c>
      <c r="CI10" s="391">
        <f t="shared" si="34"/>
        <v>0</v>
      </c>
      <c r="CJ10" s="392">
        <f t="shared" si="35"/>
        <v>0</v>
      </c>
      <c r="CK10" s="392">
        <f t="shared" ref="CK10:CK73" ca="1" si="73">CJ10+IF(CL9-CM9=0,0,(CK9*(1-CM9/CL9)))</f>
        <v>0</v>
      </c>
      <c r="CL10" s="391">
        <f t="shared" ref="CL10:CL73" ca="1" si="74">CL9-CM9+CI10</f>
        <v>0</v>
      </c>
      <c r="CM10" s="391">
        <f t="shared" ca="1" si="36"/>
        <v>0</v>
      </c>
      <c r="CN10" s="391">
        <f t="shared" ca="1" si="37"/>
        <v>0</v>
      </c>
      <c r="CO10" s="391">
        <f t="shared" ca="1" si="38"/>
        <v>0</v>
      </c>
      <c r="CP10" s="389">
        <f t="shared" ca="1" si="39"/>
        <v>4.7</v>
      </c>
      <c r="CQ10" s="389">
        <f t="shared" ca="1" si="40"/>
        <v>0</v>
      </c>
      <c r="CR10" s="393">
        <f t="shared" ca="1" si="41"/>
        <v>0</v>
      </c>
      <c r="CS10" s="389">
        <f t="shared" ca="1" si="42"/>
        <v>0</v>
      </c>
      <c r="CT10" s="394"/>
      <c r="CU10" s="372"/>
      <c r="CV10" s="389">
        <f t="shared" ref="CV10:CV73" ca="1" si="75">DH9+DK9+DL9</f>
        <v>4.5999999999999996</v>
      </c>
      <c r="CW10" s="389">
        <f ca="1">'Site&amp;Soil'!$G$173*EXP('Site&amp;Soil'!$G$174*CV10)</f>
        <v>0</v>
      </c>
      <c r="CX10" s="389">
        <f t="shared" ca="1" si="43"/>
        <v>0.41625000000000001</v>
      </c>
      <c r="CY10" s="389">
        <f>'Site&amp;Soil'!M239</f>
        <v>0</v>
      </c>
      <c r="CZ10" s="390">
        <f t="shared" ca="1" si="44"/>
        <v>0</v>
      </c>
      <c r="DA10" s="391">
        <f t="shared" si="45"/>
        <v>0</v>
      </c>
      <c r="DB10" s="392">
        <f t="shared" si="46"/>
        <v>0</v>
      </c>
      <c r="DC10" s="392">
        <f t="shared" ref="DC10:DC73" ca="1" si="76">DB10+IF(DD9-DE9=0,0,(DC9*(1-DE9/DD9)))</f>
        <v>0</v>
      </c>
      <c r="DD10" s="391">
        <f t="shared" ref="DD10:DD73" ca="1" si="77">DD9-DE9+DA10</f>
        <v>0</v>
      </c>
      <c r="DE10" s="391">
        <f t="shared" ca="1" si="47"/>
        <v>0</v>
      </c>
      <c r="DF10" s="391">
        <f t="shared" ca="1" si="48"/>
        <v>0</v>
      </c>
      <c r="DG10" s="391">
        <f t="shared" ca="1" si="49"/>
        <v>0</v>
      </c>
      <c r="DH10" s="389">
        <f t="shared" ca="1" si="50"/>
        <v>4.5999999999999996</v>
      </c>
      <c r="DI10" s="389">
        <f t="shared" ca="1" si="51"/>
        <v>0</v>
      </c>
      <c r="DJ10" s="393">
        <f t="shared" ca="1" si="52"/>
        <v>0</v>
      </c>
      <c r="DK10" s="389">
        <f t="shared" ca="1" si="53"/>
        <v>0</v>
      </c>
      <c r="DL10" s="394"/>
      <c r="DM10" s="372"/>
      <c r="DN10" s="389">
        <f t="shared" ref="DN10:DN73" ca="1" si="78">DZ9+EC9+ED9</f>
        <v>4.4000000000000004</v>
      </c>
      <c r="DO10" s="389">
        <f ca="1">'Site&amp;Soil'!$H$173*EXP('Site&amp;Soil'!$H$174*DN10)</f>
        <v>0</v>
      </c>
      <c r="DP10" s="389">
        <f t="shared" ca="1" si="54"/>
        <v>0.38250000000000001</v>
      </c>
      <c r="DQ10" s="389">
        <f>'Site&amp;Soil'!M260</f>
        <v>0</v>
      </c>
      <c r="DR10" s="390">
        <f t="shared" ca="1" si="55"/>
        <v>0</v>
      </c>
      <c r="DS10" s="391">
        <f t="shared" si="56"/>
        <v>0</v>
      </c>
      <c r="DT10" s="392">
        <f t="shared" si="57"/>
        <v>0</v>
      </c>
      <c r="DU10" s="392">
        <f t="shared" ref="DU10:DU73" ca="1" si="79">DT10+IF(DV9-DW9=0,0,(DU9*(1-DW9/DV9)))</f>
        <v>0</v>
      </c>
      <c r="DV10" s="391">
        <f t="shared" ref="DV10:DV73" ca="1" si="80">DV9-DW9+DS10</f>
        <v>0</v>
      </c>
      <c r="DW10" s="391">
        <f t="shared" ca="1" si="58"/>
        <v>0</v>
      </c>
      <c r="DX10" s="391">
        <f t="shared" ca="1" si="59"/>
        <v>0</v>
      </c>
      <c r="DY10" s="391">
        <f t="shared" ca="1" si="60"/>
        <v>0</v>
      </c>
      <c r="DZ10" s="389">
        <f t="shared" ca="1" si="61"/>
        <v>4.4000000000000004</v>
      </c>
      <c r="EA10" s="389">
        <f t="shared" ca="1" si="62"/>
        <v>0</v>
      </c>
      <c r="EB10" s="393">
        <f t="shared" ca="1" si="63"/>
        <v>0</v>
      </c>
      <c r="EC10" s="389">
        <f t="shared" ca="1" si="64"/>
        <v>0</v>
      </c>
      <c r="ED10" s="394"/>
      <c r="EE10" s="391"/>
      <c r="EF10" s="392"/>
      <c r="EG10" s="391"/>
      <c r="EH10" s="391"/>
      <c r="EI10" s="391"/>
      <c r="EJ10" s="391"/>
      <c r="EK10" s="372"/>
      <c r="EL10" s="372"/>
      <c r="EM10" s="389">
        <f>pH_Initial_B</f>
        <v>4.5999999999999996</v>
      </c>
      <c r="EN10" s="372">
        <v>15</v>
      </c>
      <c r="EO10" s="372"/>
      <c r="EP10" s="372"/>
      <c r="EQ10" s="372"/>
      <c r="ER10" s="372"/>
      <c r="ES10" s="372"/>
      <c r="ET10" s="372"/>
    </row>
    <row r="11" spans="1:150" x14ac:dyDescent="0.2">
      <c r="A11" s="372"/>
      <c r="B11" s="372">
        <v>3</v>
      </c>
      <c r="C11" s="372" t="s">
        <v>302</v>
      </c>
      <c r="D11" s="388"/>
      <c r="E11" s="388"/>
      <c r="F11" s="19"/>
      <c r="G11" s="372"/>
      <c r="H11" s="389">
        <f t="shared" ref="H11:H74" ca="1" si="81">T10+W10+X10</f>
        <v>5.0167820615267846</v>
      </c>
      <c r="I11" s="389">
        <f ca="1">'Site&amp;Soil'!$F$173*EXP('Site&amp;Soil'!$F$174*H11)</f>
        <v>0</v>
      </c>
      <c r="J11" s="389">
        <f t="shared" ca="1" si="65"/>
        <v>0.45000000000000007</v>
      </c>
      <c r="K11" s="389">
        <f ca="1">'Site&amp;Soil'!J219</f>
        <v>0.19369872998029833</v>
      </c>
      <c r="L11" s="390">
        <f t="shared" ca="1" si="0"/>
        <v>1.8574404223398035E-2</v>
      </c>
      <c r="M11" s="391">
        <f t="shared" si="1"/>
        <v>0</v>
      </c>
      <c r="N11" s="392">
        <f t="shared" si="2"/>
        <v>0</v>
      </c>
      <c r="O11" s="392">
        <f t="shared" ca="1" si="66"/>
        <v>39792.954008616376</v>
      </c>
      <c r="P11" s="391">
        <f t="shared" ca="1" si="67"/>
        <v>1.6272640705379666</v>
      </c>
      <c r="Q11" s="391">
        <f t="shared" ca="1" si="3"/>
        <v>7.3913041299912774E-2</v>
      </c>
      <c r="R11" s="391">
        <f t="shared" ca="1" si="4"/>
        <v>7.6342464273811512E-3</v>
      </c>
      <c r="S11" s="391">
        <f t="shared" ca="1" si="5"/>
        <v>0.14728621082784801</v>
      </c>
      <c r="T11" s="389">
        <f t="shared" ca="1" si="6"/>
        <v>5.1640682723546325</v>
      </c>
      <c r="U11" s="389">
        <f t="shared" ca="1" si="7"/>
        <v>7.3830722559584644E-2</v>
      </c>
      <c r="V11" s="393">
        <f t="shared" ca="1" si="8"/>
        <v>6.5983016242743216E-5</v>
      </c>
      <c r="W11" s="389">
        <f t="shared" ca="1" si="9"/>
        <v>-1.466289249838738E-4</v>
      </c>
      <c r="X11" s="394"/>
      <c r="Y11" s="372"/>
      <c r="Z11" s="389">
        <f t="shared" ref="Z11:Z74" ca="1" si="82">AL10+AO10+AP10</f>
        <v>4.6388804847446972</v>
      </c>
      <c r="AA11" s="389">
        <f ca="1">'Site&amp;Soil'!$G$173*EXP('Site&amp;Soil'!$G$174*Z11)</f>
        <v>0</v>
      </c>
      <c r="AB11" s="389">
        <f t="shared" ca="1" si="10"/>
        <v>0.41625000000000001</v>
      </c>
      <c r="AC11" s="389">
        <f>'Site&amp;Soil'!M240</f>
        <v>0</v>
      </c>
      <c r="AD11" s="390">
        <f t="shared" ca="1" si="11"/>
        <v>0</v>
      </c>
      <c r="AE11" s="391">
        <f t="shared" si="12"/>
        <v>0</v>
      </c>
      <c r="AF11" s="392">
        <f t="shared" si="13"/>
        <v>0</v>
      </c>
      <c r="AG11" s="392">
        <f t="shared" ca="1" si="68"/>
        <v>0</v>
      </c>
      <c r="AH11" s="391">
        <f t="shared" ca="1" si="69"/>
        <v>0</v>
      </c>
      <c r="AI11" s="391">
        <f t="shared" ca="1" si="14"/>
        <v>0</v>
      </c>
      <c r="AJ11" s="391">
        <f t="shared" ca="1" si="15"/>
        <v>0</v>
      </c>
      <c r="AK11" s="391">
        <f t="shared" ca="1" si="16"/>
        <v>1.8340531957672435E-2</v>
      </c>
      <c r="AL11" s="389">
        <f t="shared" ca="1" si="17"/>
        <v>4.65722101670237</v>
      </c>
      <c r="AM11" s="389">
        <f t="shared" ca="1" si="18"/>
        <v>0</v>
      </c>
      <c r="AN11" s="393">
        <f t="shared" ca="1" si="19"/>
        <v>0</v>
      </c>
      <c r="AO11" s="389">
        <f t="shared" ca="1" si="20"/>
        <v>1.5851775673932303E-4</v>
      </c>
      <c r="AP11" s="394"/>
      <c r="AQ11" s="372"/>
      <c r="AR11" s="389">
        <f t="shared" ref="AR11:AR74" ca="1" si="83">BD10+BG10+BH10</f>
        <v>4.4000000000000004</v>
      </c>
      <c r="AS11" s="389">
        <f ca="1">'Site&amp;Soil'!$H$173*EXP('Site&amp;Soil'!$H$174*AR11)</f>
        <v>0</v>
      </c>
      <c r="AT11" s="389">
        <f t="shared" ca="1" si="21"/>
        <v>0.38250000000000001</v>
      </c>
      <c r="AU11" s="389">
        <f>'Site&amp;Soil'!M261</f>
        <v>0</v>
      </c>
      <c r="AV11" s="390">
        <f t="shared" ca="1" si="22"/>
        <v>0</v>
      </c>
      <c r="AW11" s="391">
        <f t="shared" si="23"/>
        <v>0</v>
      </c>
      <c r="AX11" s="392">
        <f t="shared" si="24"/>
        <v>0</v>
      </c>
      <c r="AY11" s="392">
        <f t="shared" ca="1" si="70"/>
        <v>0</v>
      </c>
      <c r="AZ11" s="391">
        <f t="shared" ca="1" si="71"/>
        <v>0</v>
      </c>
      <c r="BA11" s="391">
        <f t="shared" ca="1" si="25"/>
        <v>0</v>
      </c>
      <c r="BB11" s="391">
        <f t="shared" ca="1" si="26"/>
        <v>0</v>
      </c>
      <c r="BC11" s="391">
        <f t="shared" ca="1" si="27"/>
        <v>0</v>
      </c>
      <c r="BD11" s="389">
        <f t="shared" ca="1" si="28"/>
        <v>4.4000000000000004</v>
      </c>
      <c r="BE11" s="389">
        <f t="shared" ca="1" si="29"/>
        <v>0</v>
      </c>
      <c r="BF11" s="393">
        <f t="shared" ca="1" si="30"/>
        <v>0</v>
      </c>
      <c r="BG11" s="389">
        <f t="shared" ca="1" si="31"/>
        <v>0</v>
      </c>
      <c r="BH11" s="394"/>
      <c r="BI11" s="391"/>
      <c r="BJ11" s="392"/>
      <c r="BK11" s="391"/>
      <c r="BL11" s="391"/>
      <c r="BM11" s="391"/>
      <c r="BN11" s="391"/>
      <c r="BO11" s="372"/>
      <c r="BP11" s="372"/>
      <c r="BQ11" s="389">
        <f>pH_Initial_C</f>
        <v>4.4000000000000004</v>
      </c>
      <c r="BR11" s="372">
        <v>25</v>
      </c>
      <c r="BS11" s="372"/>
      <c r="BT11" s="372"/>
      <c r="BU11" s="372"/>
      <c r="BV11" s="372"/>
      <c r="BW11" s="372"/>
      <c r="BX11" s="372"/>
      <c r="BZ11" s="388"/>
      <c r="CA11" s="388"/>
      <c r="CB11" s="19"/>
      <c r="CC11" s="372"/>
      <c r="CD11" s="389">
        <f t="shared" ca="1" si="72"/>
        <v>4.7</v>
      </c>
      <c r="CE11" s="389">
        <f ca="1">'Site&amp;Soil'!$F$173*EXP('Site&amp;Soil'!$F$174*CD11)</f>
        <v>0</v>
      </c>
      <c r="CF11" s="389">
        <f t="shared" ca="1" si="32"/>
        <v>0.45000000000000007</v>
      </c>
      <c r="CG11" s="389">
        <f>'Site&amp;Soil'!M219</f>
        <v>0</v>
      </c>
      <c r="CH11" s="390">
        <f t="shared" ca="1" si="33"/>
        <v>0</v>
      </c>
      <c r="CI11" s="391">
        <f t="shared" si="34"/>
        <v>0</v>
      </c>
      <c r="CJ11" s="392">
        <f t="shared" si="35"/>
        <v>0</v>
      </c>
      <c r="CK11" s="392">
        <f t="shared" ca="1" si="73"/>
        <v>0</v>
      </c>
      <c r="CL11" s="391">
        <f t="shared" ca="1" si="74"/>
        <v>0</v>
      </c>
      <c r="CM11" s="391">
        <f t="shared" ca="1" si="36"/>
        <v>0</v>
      </c>
      <c r="CN11" s="391">
        <f t="shared" ca="1" si="37"/>
        <v>0</v>
      </c>
      <c r="CO11" s="391">
        <f t="shared" ca="1" si="38"/>
        <v>0</v>
      </c>
      <c r="CP11" s="389">
        <f t="shared" ca="1" si="39"/>
        <v>4.7</v>
      </c>
      <c r="CQ11" s="389">
        <f t="shared" ca="1" si="40"/>
        <v>0</v>
      </c>
      <c r="CR11" s="393">
        <f t="shared" ca="1" si="41"/>
        <v>0</v>
      </c>
      <c r="CS11" s="389">
        <f t="shared" ca="1" si="42"/>
        <v>0</v>
      </c>
      <c r="CT11" s="394"/>
      <c r="CU11" s="372"/>
      <c r="CV11" s="389">
        <f t="shared" ca="1" si="75"/>
        <v>4.5999999999999996</v>
      </c>
      <c r="CW11" s="389">
        <f ca="1">'Site&amp;Soil'!$G$173*EXP('Site&amp;Soil'!$G$174*CV11)</f>
        <v>0</v>
      </c>
      <c r="CX11" s="389">
        <f t="shared" ca="1" si="43"/>
        <v>0.41625000000000001</v>
      </c>
      <c r="CY11" s="389">
        <f>'Site&amp;Soil'!M240</f>
        <v>0</v>
      </c>
      <c r="CZ11" s="390">
        <f t="shared" ca="1" si="44"/>
        <v>0</v>
      </c>
      <c r="DA11" s="391">
        <f t="shared" si="45"/>
        <v>0</v>
      </c>
      <c r="DB11" s="392">
        <f t="shared" si="46"/>
        <v>0</v>
      </c>
      <c r="DC11" s="392">
        <f t="shared" ca="1" si="76"/>
        <v>0</v>
      </c>
      <c r="DD11" s="391">
        <f t="shared" ca="1" si="77"/>
        <v>0</v>
      </c>
      <c r="DE11" s="391">
        <f t="shared" ca="1" si="47"/>
        <v>0</v>
      </c>
      <c r="DF11" s="391">
        <f t="shared" ca="1" si="48"/>
        <v>0</v>
      </c>
      <c r="DG11" s="391">
        <f t="shared" ca="1" si="49"/>
        <v>0</v>
      </c>
      <c r="DH11" s="389">
        <f t="shared" ca="1" si="50"/>
        <v>4.5999999999999996</v>
      </c>
      <c r="DI11" s="389">
        <f t="shared" ca="1" si="51"/>
        <v>0</v>
      </c>
      <c r="DJ11" s="393">
        <f t="shared" ca="1" si="52"/>
        <v>0</v>
      </c>
      <c r="DK11" s="389">
        <f t="shared" ca="1" si="53"/>
        <v>0</v>
      </c>
      <c r="DL11" s="394"/>
      <c r="DM11" s="372"/>
      <c r="DN11" s="389">
        <f t="shared" ca="1" si="78"/>
        <v>4.4000000000000004</v>
      </c>
      <c r="DO11" s="389">
        <f ca="1">'Site&amp;Soil'!$H$173*EXP('Site&amp;Soil'!$H$174*DN11)</f>
        <v>0</v>
      </c>
      <c r="DP11" s="389">
        <f t="shared" ca="1" si="54"/>
        <v>0.38250000000000001</v>
      </c>
      <c r="DQ11" s="389">
        <f>'Site&amp;Soil'!M261</f>
        <v>0</v>
      </c>
      <c r="DR11" s="390">
        <f t="shared" ca="1" si="55"/>
        <v>0</v>
      </c>
      <c r="DS11" s="391">
        <f t="shared" si="56"/>
        <v>0</v>
      </c>
      <c r="DT11" s="392">
        <f t="shared" si="57"/>
        <v>0</v>
      </c>
      <c r="DU11" s="392">
        <f t="shared" ca="1" si="79"/>
        <v>0</v>
      </c>
      <c r="DV11" s="391">
        <f t="shared" ca="1" si="80"/>
        <v>0</v>
      </c>
      <c r="DW11" s="391">
        <f t="shared" ca="1" si="58"/>
        <v>0</v>
      </c>
      <c r="DX11" s="391">
        <f t="shared" ca="1" si="59"/>
        <v>0</v>
      </c>
      <c r="DY11" s="391">
        <f t="shared" ca="1" si="60"/>
        <v>0</v>
      </c>
      <c r="DZ11" s="389">
        <f t="shared" ca="1" si="61"/>
        <v>4.4000000000000004</v>
      </c>
      <c r="EA11" s="389">
        <f t="shared" ca="1" si="62"/>
        <v>0</v>
      </c>
      <c r="EB11" s="393">
        <f t="shared" ca="1" si="63"/>
        <v>0</v>
      </c>
      <c r="EC11" s="389">
        <f t="shared" ca="1" si="64"/>
        <v>0</v>
      </c>
      <c r="ED11" s="394"/>
      <c r="EE11" s="391"/>
      <c r="EF11" s="392"/>
      <c r="EG11" s="391"/>
      <c r="EH11" s="391"/>
      <c r="EI11" s="391"/>
      <c r="EJ11" s="391"/>
      <c r="EK11" s="372"/>
      <c r="EL11" s="372"/>
      <c r="EM11" s="389">
        <f>pH_Initial_C</f>
        <v>4.4000000000000004</v>
      </c>
      <c r="EN11" s="372">
        <v>25</v>
      </c>
      <c r="EO11" s="372"/>
      <c r="EP11" s="372"/>
      <c r="EQ11" s="372"/>
      <c r="ER11" s="372"/>
      <c r="ES11" s="372"/>
      <c r="ET11" s="372"/>
    </row>
    <row r="12" spans="1:150" x14ac:dyDescent="0.2">
      <c r="A12" s="372"/>
      <c r="B12" s="372">
        <v>4</v>
      </c>
      <c r="C12" s="372" t="s">
        <v>303</v>
      </c>
      <c r="D12" s="388"/>
      <c r="E12" s="388"/>
      <c r="F12" s="19"/>
      <c r="G12" s="372"/>
      <c r="H12" s="389">
        <f t="shared" ca="1" si="81"/>
        <v>5.1639216434296484</v>
      </c>
      <c r="I12" s="389">
        <f ca="1">'Site&amp;Soil'!$F$173*EXP('Site&amp;Soil'!$F$174*H12)</f>
        <v>0</v>
      </c>
      <c r="J12" s="389">
        <f t="shared" ca="1" si="65"/>
        <v>0.45000000000000007</v>
      </c>
      <c r="K12" s="389">
        <f ca="1">'Site&amp;Soil'!J220</f>
        <v>0.2566091252630372</v>
      </c>
      <c r="L12" s="390">
        <f t="shared" ca="1" si="0"/>
        <v>1.7512280453212552E-2</v>
      </c>
      <c r="M12" s="391">
        <f t="shared" si="1"/>
        <v>0</v>
      </c>
      <c r="N12" s="392">
        <f t="shared" si="2"/>
        <v>0</v>
      </c>
      <c r="O12" s="392">
        <f t="shared" ca="1" si="66"/>
        <v>37985.491835551846</v>
      </c>
      <c r="P12" s="391">
        <f t="shared" ca="1" si="67"/>
        <v>1.5533510292380539</v>
      </c>
      <c r="Q12" s="391">
        <f t="shared" ca="1" si="3"/>
        <v>6.6521258617739956E-2</v>
      </c>
      <c r="R12" s="391">
        <f t="shared" ca="1" si="4"/>
        <v>6.9589447565178032E-3</v>
      </c>
      <c r="S12" s="391">
        <f t="shared" ca="1" si="5"/>
        <v>0.13236069746938256</v>
      </c>
      <c r="T12" s="389">
        <f t="shared" ca="1" si="6"/>
        <v>5.2962823408990314</v>
      </c>
      <c r="U12" s="389">
        <f t="shared" ca="1" si="7"/>
        <v>0.13332705340456413</v>
      </c>
      <c r="V12" s="393">
        <f t="shared" ca="1" si="8"/>
        <v>2.1402904724710832E-4</v>
      </c>
      <c r="W12" s="389">
        <f t="shared" ca="1" si="9"/>
        <v>-4.7562010499357395E-4</v>
      </c>
      <c r="X12" s="394"/>
      <c r="Y12" s="372"/>
      <c r="Z12" s="389">
        <f t="shared" ca="1" si="82"/>
        <v>4.6573795344591096</v>
      </c>
      <c r="AA12" s="389">
        <f ca="1">'Site&amp;Soil'!$G$173*EXP('Site&amp;Soil'!$G$174*Z12)</f>
        <v>0</v>
      </c>
      <c r="AB12" s="389">
        <f t="shared" ca="1" si="10"/>
        <v>0.41625000000000001</v>
      </c>
      <c r="AC12" s="389">
        <f>'Site&amp;Soil'!M241</f>
        <v>0</v>
      </c>
      <c r="AD12" s="390">
        <f t="shared" ca="1" si="11"/>
        <v>0</v>
      </c>
      <c r="AE12" s="391">
        <f t="shared" si="12"/>
        <v>0</v>
      </c>
      <c r="AF12" s="392">
        <f t="shared" si="13"/>
        <v>0</v>
      </c>
      <c r="AG12" s="392">
        <f t="shared" ca="1" si="68"/>
        <v>0</v>
      </c>
      <c r="AH12" s="391">
        <f t="shared" ca="1" si="69"/>
        <v>0</v>
      </c>
      <c r="AI12" s="391">
        <f t="shared" ca="1" si="14"/>
        <v>0</v>
      </c>
      <c r="AJ12" s="391">
        <f t="shared" ca="1" si="15"/>
        <v>0</v>
      </c>
      <c r="AK12" s="391">
        <f t="shared" ca="1" si="16"/>
        <v>1.6718185601243971E-2</v>
      </c>
      <c r="AL12" s="389">
        <f t="shared" ca="1" si="17"/>
        <v>4.6740977200603533</v>
      </c>
      <c r="AM12" s="389">
        <f t="shared" ca="1" si="18"/>
        <v>0</v>
      </c>
      <c r="AN12" s="393">
        <f t="shared" ca="1" si="19"/>
        <v>0</v>
      </c>
      <c r="AO12" s="389">
        <f t="shared" ca="1" si="20"/>
        <v>5.1418389729035029E-4</v>
      </c>
      <c r="AP12" s="394"/>
      <c r="AQ12" s="372"/>
      <c r="AR12" s="389">
        <f t="shared" ca="1" si="83"/>
        <v>4.4000000000000004</v>
      </c>
      <c r="AS12" s="389">
        <f ca="1">'Site&amp;Soil'!$H$173*EXP('Site&amp;Soil'!$H$174*AR12)</f>
        <v>0</v>
      </c>
      <c r="AT12" s="389">
        <f t="shared" ca="1" si="21"/>
        <v>0.38250000000000001</v>
      </c>
      <c r="AU12" s="389">
        <f>'Site&amp;Soil'!M262</f>
        <v>0</v>
      </c>
      <c r="AV12" s="390">
        <f t="shared" ca="1" si="22"/>
        <v>0</v>
      </c>
      <c r="AW12" s="391">
        <f t="shared" si="23"/>
        <v>0</v>
      </c>
      <c r="AX12" s="392">
        <f t="shared" si="24"/>
        <v>0</v>
      </c>
      <c r="AY12" s="392">
        <f t="shared" ca="1" si="70"/>
        <v>0</v>
      </c>
      <c r="AZ12" s="391">
        <f t="shared" ca="1" si="71"/>
        <v>0</v>
      </c>
      <c r="BA12" s="391">
        <f t="shared" ca="1" si="25"/>
        <v>0</v>
      </c>
      <c r="BB12" s="391">
        <f t="shared" ca="1" si="26"/>
        <v>0</v>
      </c>
      <c r="BC12" s="391">
        <f t="shared" ca="1" si="27"/>
        <v>0</v>
      </c>
      <c r="BD12" s="389">
        <f t="shared" ca="1" si="28"/>
        <v>4.4000000000000004</v>
      </c>
      <c r="BE12" s="389">
        <f t="shared" ca="1" si="29"/>
        <v>0</v>
      </c>
      <c r="BF12" s="393">
        <f t="shared" ca="1" si="30"/>
        <v>0</v>
      </c>
      <c r="BG12" s="389">
        <f t="shared" ca="1" si="31"/>
        <v>0</v>
      </c>
      <c r="BH12" s="394"/>
      <c r="BI12" s="391"/>
      <c r="BJ12" s="392"/>
      <c r="BK12" s="391"/>
      <c r="BL12" s="391"/>
      <c r="BM12" s="391"/>
      <c r="BN12" s="391"/>
      <c r="BO12" s="372"/>
      <c r="BP12" s="372">
        <v>1</v>
      </c>
      <c r="BQ12" s="389">
        <f ca="1">VLOOKUP(BP12,$BJ$9:$BM$248,2,FALSE)</f>
        <v>5.5274222634420838</v>
      </c>
      <c r="BR12" s="372"/>
      <c r="BS12" s="372">
        <v>5</v>
      </c>
      <c r="BT12" s="372"/>
      <c r="BU12" s="372"/>
      <c r="BV12" s="372"/>
      <c r="BW12" s="372"/>
      <c r="BX12" s="372"/>
      <c r="BZ12" s="388"/>
      <c r="CA12" s="388"/>
      <c r="CB12" s="19"/>
      <c r="CC12" s="372"/>
      <c r="CD12" s="389">
        <f t="shared" ca="1" si="72"/>
        <v>4.7</v>
      </c>
      <c r="CE12" s="389">
        <f ca="1">'Site&amp;Soil'!$F$173*EXP('Site&amp;Soil'!$F$174*CD12)</f>
        <v>0</v>
      </c>
      <c r="CF12" s="389">
        <f t="shared" ca="1" si="32"/>
        <v>0.45000000000000007</v>
      </c>
      <c r="CG12" s="389">
        <f>'Site&amp;Soil'!M220</f>
        <v>0</v>
      </c>
      <c r="CH12" s="390">
        <f t="shared" ca="1" si="33"/>
        <v>0</v>
      </c>
      <c r="CI12" s="391">
        <f t="shared" si="34"/>
        <v>0</v>
      </c>
      <c r="CJ12" s="392">
        <f t="shared" si="35"/>
        <v>0</v>
      </c>
      <c r="CK12" s="392">
        <f t="shared" ca="1" si="73"/>
        <v>0</v>
      </c>
      <c r="CL12" s="391">
        <f t="shared" ca="1" si="74"/>
        <v>0</v>
      </c>
      <c r="CM12" s="391">
        <f t="shared" ca="1" si="36"/>
        <v>0</v>
      </c>
      <c r="CN12" s="391">
        <f t="shared" ca="1" si="37"/>
        <v>0</v>
      </c>
      <c r="CO12" s="391">
        <f t="shared" ca="1" si="38"/>
        <v>0</v>
      </c>
      <c r="CP12" s="389">
        <f t="shared" ca="1" si="39"/>
        <v>4.7</v>
      </c>
      <c r="CQ12" s="389">
        <f t="shared" ca="1" si="40"/>
        <v>0</v>
      </c>
      <c r="CR12" s="393">
        <f t="shared" ca="1" si="41"/>
        <v>0</v>
      </c>
      <c r="CS12" s="389">
        <f t="shared" ca="1" si="42"/>
        <v>0</v>
      </c>
      <c r="CT12" s="394"/>
      <c r="CU12" s="372"/>
      <c r="CV12" s="389">
        <f t="shared" ca="1" si="75"/>
        <v>4.5999999999999996</v>
      </c>
      <c r="CW12" s="389">
        <f ca="1">'Site&amp;Soil'!$G$173*EXP('Site&amp;Soil'!$G$174*CV12)</f>
        <v>0</v>
      </c>
      <c r="CX12" s="389">
        <f t="shared" ca="1" si="43"/>
        <v>0.41625000000000001</v>
      </c>
      <c r="CY12" s="389">
        <f>'Site&amp;Soil'!M241</f>
        <v>0</v>
      </c>
      <c r="CZ12" s="390">
        <f t="shared" ca="1" si="44"/>
        <v>0</v>
      </c>
      <c r="DA12" s="391">
        <f t="shared" si="45"/>
        <v>0</v>
      </c>
      <c r="DB12" s="392">
        <f t="shared" si="46"/>
        <v>0</v>
      </c>
      <c r="DC12" s="392">
        <f t="shared" ca="1" si="76"/>
        <v>0</v>
      </c>
      <c r="DD12" s="391">
        <f t="shared" ca="1" si="77"/>
        <v>0</v>
      </c>
      <c r="DE12" s="391">
        <f t="shared" ca="1" si="47"/>
        <v>0</v>
      </c>
      <c r="DF12" s="391">
        <f t="shared" ca="1" si="48"/>
        <v>0</v>
      </c>
      <c r="DG12" s="391">
        <f t="shared" ca="1" si="49"/>
        <v>0</v>
      </c>
      <c r="DH12" s="389">
        <f t="shared" ca="1" si="50"/>
        <v>4.5999999999999996</v>
      </c>
      <c r="DI12" s="389">
        <f t="shared" ca="1" si="51"/>
        <v>0</v>
      </c>
      <c r="DJ12" s="393">
        <f t="shared" ca="1" si="52"/>
        <v>0</v>
      </c>
      <c r="DK12" s="389">
        <f t="shared" ca="1" si="53"/>
        <v>0</v>
      </c>
      <c r="DL12" s="394"/>
      <c r="DM12" s="372"/>
      <c r="DN12" s="389">
        <f t="shared" ca="1" si="78"/>
        <v>4.4000000000000004</v>
      </c>
      <c r="DO12" s="389">
        <f ca="1">'Site&amp;Soil'!$H$173*EXP('Site&amp;Soil'!$H$174*DN12)</f>
        <v>0</v>
      </c>
      <c r="DP12" s="389">
        <f t="shared" ca="1" si="54"/>
        <v>0.38250000000000001</v>
      </c>
      <c r="DQ12" s="389">
        <f>'Site&amp;Soil'!M262</f>
        <v>0</v>
      </c>
      <c r="DR12" s="390">
        <f t="shared" ca="1" si="55"/>
        <v>0</v>
      </c>
      <c r="DS12" s="391">
        <f t="shared" si="56"/>
        <v>0</v>
      </c>
      <c r="DT12" s="392">
        <f t="shared" si="57"/>
        <v>0</v>
      </c>
      <c r="DU12" s="392">
        <f t="shared" ca="1" si="79"/>
        <v>0</v>
      </c>
      <c r="DV12" s="391">
        <f t="shared" ca="1" si="80"/>
        <v>0</v>
      </c>
      <c r="DW12" s="391">
        <f t="shared" ca="1" si="58"/>
        <v>0</v>
      </c>
      <c r="DX12" s="391">
        <f t="shared" ca="1" si="59"/>
        <v>0</v>
      </c>
      <c r="DY12" s="391">
        <f t="shared" ca="1" si="60"/>
        <v>0</v>
      </c>
      <c r="DZ12" s="389">
        <f t="shared" ca="1" si="61"/>
        <v>4.4000000000000004</v>
      </c>
      <c r="EA12" s="389">
        <f t="shared" ca="1" si="62"/>
        <v>0</v>
      </c>
      <c r="EB12" s="393">
        <f t="shared" ca="1" si="63"/>
        <v>0</v>
      </c>
      <c r="EC12" s="389">
        <f t="shared" ca="1" si="64"/>
        <v>0</v>
      </c>
      <c r="ED12" s="394"/>
      <c r="EE12" s="391"/>
      <c r="EF12" s="392"/>
      <c r="EG12" s="391"/>
      <c r="EH12" s="391"/>
      <c r="EI12" s="391"/>
      <c r="EJ12" s="391"/>
      <c r="EK12" s="372"/>
      <c r="EL12" s="372">
        <v>1</v>
      </c>
      <c r="EM12" s="389">
        <f ca="1">VLOOKUP(EL12,$EF$9:$EI$248,2,FALSE)</f>
        <v>4.7</v>
      </c>
      <c r="EN12" s="372"/>
      <c r="EO12" s="372">
        <v>5</v>
      </c>
      <c r="EP12" s="372"/>
      <c r="EQ12" s="372"/>
      <c r="ER12" s="372"/>
      <c r="ES12" s="372"/>
      <c r="ET12" s="372"/>
    </row>
    <row r="13" spans="1:150" x14ac:dyDescent="0.2">
      <c r="A13" s="372"/>
      <c r="B13" s="372">
        <v>5</v>
      </c>
      <c r="C13" s="372" t="s">
        <v>304</v>
      </c>
      <c r="D13" s="388"/>
      <c r="E13" s="388"/>
      <c r="F13" s="19"/>
      <c r="G13" s="372"/>
      <c r="H13" s="389">
        <f t="shared" ca="1" si="81"/>
        <v>5.2958067207940376</v>
      </c>
      <c r="I13" s="389">
        <f ca="1">'Site&amp;Soil'!$F$173*EXP('Site&amp;Soil'!$F$174*H13)</f>
        <v>0</v>
      </c>
      <c r="J13" s="389">
        <f t="shared" ca="1" si="65"/>
        <v>0.45000000000000007</v>
      </c>
      <c r="K13" s="389">
        <f ca="1">'Site&amp;Soil'!J221</f>
        <v>0.31935521622611851</v>
      </c>
      <c r="L13" s="390">
        <f t="shared" ca="1" si="0"/>
        <v>1.6059976149168521E-2</v>
      </c>
      <c r="M13" s="391">
        <f t="shared" si="1"/>
        <v>0</v>
      </c>
      <c r="N13" s="392">
        <f t="shared" si="2"/>
        <v>0</v>
      </c>
      <c r="O13" s="392">
        <f t="shared" ca="1" si="66"/>
        <v>36358.787582261299</v>
      </c>
      <c r="P13" s="391">
        <f t="shared" ca="1" si="67"/>
        <v>1.486829770620314</v>
      </c>
      <c r="Q13" s="391">
        <f t="shared" ca="1" si="3"/>
        <v>5.8392126138380109E-2</v>
      </c>
      <c r="R13" s="391">
        <f t="shared" ca="1" si="4"/>
        <v>6.2041018140923448E-3</v>
      </c>
      <c r="S13" s="391">
        <f t="shared" ca="1" si="5"/>
        <v>0.11597338738730613</v>
      </c>
      <c r="T13" s="389">
        <f t="shared" ca="1" si="6"/>
        <v>5.4117801081813441</v>
      </c>
      <c r="U13" s="389">
        <f t="shared" ca="1" si="7"/>
        <v>0.18530104868160488</v>
      </c>
      <c r="V13" s="393">
        <f t="shared" ca="1" si="8"/>
        <v>4.8298317207002742E-4</v>
      </c>
      <c r="W13" s="389">
        <f t="shared" ca="1" si="9"/>
        <v>-1.0732959379333941E-3</v>
      </c>
      <c r="X13" s="394"/>
      <c r="Y13" s="372"/>
      <c r="Z13" s="389">
        <f t="shared" ca="1" si="82"/>
        <v>4.6746119039576435</v>
      </c>
      <c r="AA13" s="389">
        <f ca="1">'Site&amp;Soil'!$G$173*EXP('Site&amp;Soil'!$G$174*Z13)</f>
        <v>0</v>
      </c>
      <c r="AB13" s="389">
        <f t="shared" ca="1" si="10"/>
        <v>0.41625000000000001</v>
      </c>
      <c r="AC13" s="389">
        <f>'Site&amp;Soil'!M242</f>
        <v>0</v>
      </c>
      <c r="AD13" s="390">
        <f t="shared" ca="1" si="11"/>
        <v>0</v>
      </c>
      <c r="AE13" s="391">
        <f t="shared" si="12"/>
        <v>0</v>
      </c>
      <c r="AF13" s="392">
        <f t="shared" si="13"/>
        <v>0</v>
      </c>
      <c r="AG13" s="392">
        <f t="shared" ca="1" si="68"/>
        <v>0</v>
      </c>
      <c r="AH13" s="391">
        <f t="shared" ca="1" si="69"/>
        <v>0</v>
      </c>
      <c r="AI13" s="391">
        <f t="shared" ca="1" si="14"/>
        <v>0</v>
      </c>
      <c r="AJ13" s="391">
        <f t="shared" ca="1" si="15"/>
        <v>0</v>
      </c>
      <c r="AK13" s="391">
        <f t="shared" ca="1" si="16"/>
        <v>1.4904749102924551E-2</v>
      </c>
      <c r="AL13" s="389">
        <f t="shared" ca="1" si="17"/>
        <v>4.6895166530605676</v>
      </c>
      <c r="AM13" s="389">
        <f t="shared" ca="1" si="18"/>
        <v>0</v>
      </c>
      <c r="AN13" s="393">
        <f t="shared" ca="1" si="19"/>
        <v>0</v>
      </c>
      <c r="AO13" s="389">
        <f t="shared" ca="1" si="20"/>
        <v>1.1603199329009667E-3</v>
      </c>
      <c r="AP13" s="394"/>
      <c r="AQ13" s="372"/>
      <c r="AR13" s="389">
        <f t="shared" ca="1" si="83"/>
        <v>4.4000000000000004</v>
      </c>
      <c r="AS13" s="389">
        <f ca="1">'Site&amp;Soil'!$H$173*EXP('Site&amp;Soil'!$H$174*AR13)</f>
        <v>0</v>
      </c>
      <c r="AT13" s="389">
        <f t="shared" ca="1" si="21"/>
        <v>0.38250000000000001</v>
      </c>
      <c r="AU13" s="389">
        <f>'Site&amp;Soil'!M263</f>
        <v>0</v>
      </c>
      <c r="AV13" s="390">
        <f t="shared" ca="1" si="22"/>
        <v>0</v>
      </c>
      <c r="AW13" s="391">
        <f t="shared" si="23"/>
        <v>0</v>
      </c>
      <c r="AX13" s="392">
        <f t="shared" si="24"/>
        <v>0</v>
      </c>
      <c r="AY13" s="392">
        <f t="shared" ca="1" si="70"/>
        <v>0</v>
      </c>
      <c r="AZ13" s="391">
        <f t="shared" ca="1" si="71"/>
        <v>0</v>
      </c>
      <c r="BA13" s="391">
        <f t="shared" ca="1" si="25"/>
        <v>0</v>
      </c>
      <c r="BB13" s="391">
        <f t="shared" ca="1" si="26"/>
        <v>0</v>
      </c>
      <c r="BC13" s="391">
        <f t="shared" ca="1" si="27"/>
        <v>0</v>
      </c>
      <c r="BD13" s="389">
        <f t="shared" ca="1" si="28"/>
        <v>4.4000000000000004</v>
      </c>
      <c r="BE13" s="389">
        <f t="shared" ca="1" si="29"/>
        <v>0</v>
      </c>
      <c r="BF13" s="393">
        <f t="shared" ca="1" si="30"/>
        <v>0</v>
      </c>
      <c r="BG13" s="389">
        <f t="shared" ca="1" si="31"/>
        <v>0</v>
      </c>
      <c r="BH13" s="394"/>
      <c r="BI13" s="391"/>
      <c r="BJ13" s="392"/>
      <c r="BK13" s="391"/>
      <c r="BL13" s="391"/>
      <c r="BM13" s="391"/>
      <c r="BN13" s="391"/>
      <c r="BO13" s="372"/>
      <c r="BP13" s="372">
        <v>1</v>
      </c>
      <c r="BQ13" s="389">
        <f ca="1">VLOOKUP(BP13,$BJ$9:$BM$248,3,FALSE)</f>
        <v>4.7121106421286312</v>
      </c>
      <c r="BR13" s="372"/>
      <c r="BS13" s="372">
        <v>15</v>
      </c>
      <c r="BT13" s="372"/>
      <c r="BU13" s="372"/>
      <c r="BV13" s="372"/>
      <c r="BW13" s="372"/>
      <c r="BX13" s="372"/>
      <c r="BZ13" s="388"/>
      <c r="CA13" s="388"/>
      <c r="CB13" s="19"/>
      <c r="CC13" s="372"/>
      <c r="CD13" s="389">
        <f t="shared" ca="1" si="72"/>
        <v>4.7</v>
      </c>
      <c r="CE13" s="389">
        <f ca="1">'Site&amp;Soil'!$F$173*EXP('Site&amp;Soil'!$F$174*CD13)</f>
        <v>0</v>
      </c>
      <c r="CF13" s="389">
        <f t="shared" ca="1" si="32"/>
        <v>0.45000000000000007</v>
      </c>
      <c r="CG13" s="389">
        <f>'Site&amp;Soil'!M221</f>
        <v>0</v>
      </c>
      <c r="CH13" s="390">
        <f t="shared" ca="1" si="33"/>
        <v>0</v>
      </c>
      <c r="CI13" s="391">
        <f t="shared" si="34"/>
        <v>0</v>
      </c>
      <c r="CJ13" s="392">
        <f t="shared" si="35"/>
        <v>0</v>
      </c>
      <c r="CK13" s="392">
        <f t="shared" ca="1" si="73"/>
        <v>0</v>
      </c>
      <c r="CL13" s="391">
        <f t="shared" ca="1" si="74"/>
        <v>0</v>
      </c>
      <c r="CM13" s="391">
        <f t="shared" ca="1" si="36"/>
        <v>0</v>
      </c>
      <c r="CN13" s="391">
        <f t="shared" ca="1" si="37"/>
        <v>0</v>
      </c>
      <c r="CO13" s="391">
        <f t="shared" ca="1" si="38"/>
        <v>0</v>
      </c>
      <c r="CP13" s="389">
        <f t="shared" ca="1" si="39"/>
        <v>4.7</v>
      </c>
      <c r="CQ13" s="389">
        <f t="shared" ca="1" si="40"/>
        <v>0</v>
      </c>
      <c r="CR13" s="393">
        <f t="shared" ca="1" si="41"/>
        <v>0</v>
      </c>
      <c r="CS13" s="389">
        <f t="shared" ca="1" si="42"/>
        <v>0</v>
      </c>
      <c r="CT13" s="394"/>
      <c r="CU13" s="372"/>
      <c r="CV13" s="389">
        <f t="shared" ca="1" si="75"/>
        <v>4.5999999999999996</v>
      </c>
      <c r="CW13" s="389">
        <f ca="1">'Site&amp;Soil'!$G$173*EXP('Site&amp;Soil'!$G$174*CV13)</f>
        <v>0</v>
      </c>
      <c r="CX13" s="389">
        <f t="shared" ca="1" si="43"/>
        <v>0.41625000000000001</v>
      </c>
      <c r="CY13" s="389">
        <f>'Site&amp;Soil'!M242</f>
        <v>0</v>
      </c>
      <c r="CZ13" s="390">
        <f t="shared" ca="1" si="44"/>
        <v>0</v>
      </c>
      <c r="DA13" s="391">
        <f t="shared" si="45"/>
        <v>0</v>
      </c>
      <c r="DB13" s="392">
        <f t="shared" si="46"/>
        <v>0</v>
      </c>
      <c r="DC13" s="392">
        <f t="shared" ca="1" si="76"/>
        <v>0</v>
      </c>
      <c r="DD13" s="391">
        <f t="shared" ca="1" si="77"/>
        <v>0</v>
      </c>
      <c r="DE13" s="391">
        <f t="shared" ca="1" si="47"/>
        <v>0</v>
      </c>
      <c r="DF13" s="391">
        <f t="shared" ca="1" si="48"/>
        <v>0</v>
      </c>
      <c r="DG13" s="391">
        <f t="shared" ca="1" si="49"/>
        <v>0</v>
      </c>
      <c r="DH13" s="389">
        <f t="shared" ca="1" si="50"/>
        <v>4.5999999999999996</v>
      </c>
      <c r="DI13" s="389">
        <f t="shared" ca="1" si="51"/>
        <v>0</v>
      </c>
      <c r="DJ13" s="393">
        <f t="shared" ca="1" si="52"/>
        <v>0</v>
      </c>
      <c r="DK13" s="389">
        <f t="shared" ca="1" si="53"/>
        <v>0</v>
      </c>
      <c r="DL13" s="394"/>
      <c r="DM13" s="372"/>
      <c r="DN13" s="389">
        <f t="shared" ca="1" si="78"/>
        <v>4.4000000000000004</v>
      </c>
      <c r="DO13" s="389">
        <f ca="1">'Site&amp;Soil'!$H$173*EXP('Site&amp;Soil'!$H$174*DN13)</f>
        <v>0</v>
      </c>
      <c r="DP13" s="389">
        <f t="shared" ca="1" si="54"/>
        <v>0.38250000000000001</v>
      </c>
      <c r="DQ13" s="389">
        <f>'Site&amp;Soil'!M263</f>
        <v>0</v>
      </c>
      <c r="DR13" s="390">
        <f t="shared" ca="1" si="55"/>
        <v>0</v>
      </c>
      <c r="DS13" s="391">
        <f t="shared" si="56"/>
        <v>0</v>
      </c>
      <c r="DT13" s="392">
        <f t="shared" si="57"/>
        <v>0</v>
      </c>
      <c r="DU13" s="392">
        <f t="shared" ca="1" si="79"/>
        <v>0</v>
      </c>
      <c r="DV13" s="391">
        <f t="shared" ca="1" si="80"/>
        <v>0</v>
      </c>
      <c r="DW13" s="391">
        <f t="shared" ca="1" si="58"/>
        <v>0</v>
      </c>
      <c r="DX13" s="391">
        <f t="shared" ca="1" si="59"/>
        <v>0</v>
      </c>
      <c r="DY13" s="391">
        <f t="shared" ca="1" si="60"/>
        <v>0</v>
      </c>
      <c r="DZ13" s="389">
        <f t="shared" ca="1" si="61"/>
        <v>4.4000000000000004</v>
      </c>
      <c r="EA13" s="389">
        <f t="shared" ca="1" si="62"/>
        <v>0</v>
      </c>
      <c r="EB13" s="393">
        <f t="shared" ca="1" si="63"/>
        <v>0</v>
      </c>
      <c r="EC13" s="389">
        <f t="shared" ca="1" si="64"/>
        <v>0</v>
      </c>
      <c r="ED13" s="394"/>
      <c r="EE13" s="391"/>
      <c r="EF13" s="392"/>
      <c r="EG13" s="391"/>
      <c r="EH13" s="391"/>
      <c r="EI13" s="391"/>
      <c r="EJ13" s="391"/>
      <c r="EK13" s="372"/>
      <c r="EL13" s="372">
        <v>1</v>
      </c>
      <c r="EM13" s="389">
        <f ca="1">VLOOKUP(EL13,$EF$9:$EI$248,3,FALSE)</f>
        <v>4.6000000000000005</v>
      </c>
      <c r="EN13" s="372"/>
      <c r="EO13" s="372">
        <v>15</v>
      </c>
      <c r="EP13" s="372"/>
      <c r="EQ13" s="372"/>
      <c r="ER13" s="372"/>
      <c r="ES13" s="372"/>
      <c r="ET13" s="372"/>
    </row>
    <row r="14" spans="1:150" x14ac:dyDescent="0.2">
      <c r="A14" s="372"/>
      <c r="B14" s="372">
        <v>6</v>
      </c>
      <c r="C14" s="372" t="s">
        <v>305</v>
      </c>
      <c r="D14" s="388"/>
      <c r="E14" s="388"/>
      <c r="F14" s="19"/>
      <c r="G14" s="372"/>
      <c r="H14" s="389">
        <f t="shared" ca="1" si="81"/>
        <v>5.4107068122434105</v>
      </c>
      <c r="I14" s="389">
        <f ca="1">'Site&amp;Soil'!$F$173*EXP('Site&amp;Soil'!$F$174*H14)</f>
        <v>0</v>
      </c>
      <c r="J14" s="389">
        <f t="shared" ca="1" si="65"/>
        <v>0.45000000000000007</v>
      </c>
      <c r="K14" s="389">
        <f ca="1">'Site&amp;Soil'!J222</f>
        <v>0.37336407417040579</v>
      </c>
      <c r="L14" s="390">
        <f t="shared" ca="1" si="0"/>
        <v>1.438385891514612E-2</v>
      </c>
      <c r="M14" s="391">
        <f t="shared" si="1"/>
        <v>0</v>
      </c>
      <c r="N14" s="392">
        <f t="shared" si="2"/>
        <v>0</v>
      </c>
      <c r="O14" s="392">
        <f t="shared" ca="1" si="66"/>
        <v>34930.872327473109</v>
      </c>
      <c r="P14" s="391">
        <f t="shared" ca="1" si="67"/>
        <v>1.4284376444819338</v>
      </c>
      <c r="Q14" s="391">
        <f t="shared" ca="1" si="3"/>
        <v>5.0244073934135498E-2</v>
      </c>
      <c r="R14" s="391">
        <f t="shared" ca="1" si="4"/>
        <v>5.4334717678163778E-3</v>
      </c>
      <c r="S14" s="391">
        <f t="shared" ca="1" si="5"/>
        <v>9.9579115925153588E-2</v>
      </c>
      <c r="T14" s="389">
        <f t="shared" ca="1" si="6"/>
        <v>5.5102859281685639</v>
      </c>
      <c r="U14" s="389">
        <f t="shared" ca="1" si="7"/>
        <v>0.22962866767585377</v>
      </c>
      <c r="V14" s="393">
        <f t="shared" ca="1" si="8"/>
        <v>8.7789901374473898E-4</v>
      </c>
      <c r="W14" s="389">
        <f t="shared" ca="1" si="9"/>
        <v>-1.9508866972105308E-3</v>
      </c>
      <c r="X14" s="394"/>
      <c r="Y14" s="372"/>
      <c r="Z14" s="389">
        <f t="shared" ca="1" si="82"/>
        <v>4.6906769729934688</v>
      </c>
      <c r="AA14" s="389">
        <f ca="1">'Site&amp;Soil'!$G$173*EXP('Site&amp;Soil'!$G$174*Z14)</f>
        <v>0</v>
      </c>
      <c r="AB14" s="389">
        <f t="shared" ca="1" si="10"/>
        <v>0.41625000000000001</v>
      </c>
      <c r="AC14" s="389">
        <f>'Site&amp;Soil'!M243</f>
        <v>0</v>
      </c>
      <c r="AD14" s="390">
        <f t="shared" ca="1" si="11"/>
        <v>0</v>
      </c>
      <c r="AE14" s="391">
        <f t="shared" si="12"/>
        <v>0</v>
      </c>
      <c r="AF14" s="392">
        <f t="shared" si="13"/>
        <v>0</v>
      </c>
      <c r="AG14" s="392">
        <f t="shared" ca="1" si="68"/>
        <v>0</v>
      </c>
      <c r="AH14" s="391">
        <f t="shared" ca="1" si="69"/>
        <v>0</v>
      </c>
      <c r="AI14" s="391">
        <f t="shared" ca="1" si="14"/>
        <v>0</v>
      </c>
      <c r="AJ14" s="391">
        <f t="shared" ca="1" si="15"/>
        <v>0</v>
      </c>
      <c r="AK14" s="391">
        <f t="shared" ca="1" si="16"/>
        <v>1.3053385628387695E-2</v>
      </c>
      <c r="AL14" s="389">
        <f t="shared" ca="1" si="17"/>
        <v>4.7037303586218568</v>
      </c>
      <c r="AM14" s="389">
        <f t="shared" ca="1" si="18"/>
        <v>0</v>
      </c>
      <c r="AN14" s="393">
        <f t="shared" ca="1" si="19"/>
        <v>0</v>
      </c>
      <c r="AO14" s="389">
        <f t="shared" ca="1" si="20"/>
        <v>2.1090666996870606E-3</v>
      </c>
      <c r="AP14" s="394"/>
      <c r="AQ14" s="372"/>
      <c r="AR14" s="389">
        <f t="shared" ca="1" si="83"/>
        <v>4.4000000000000004</v>
      </c>
      <c r="AS14" s="389">
        <f ca="1">'Site&amp;Soil'!$H$173*EXP('Site&amp;Soil'!$H$174*AR14)</f>
        <v>0</v>
      </c>
      <c r="AT14" s="389">
        <f t="shared" ca="1" si="21"/>
        <v>0.38250000000000001</v>
      </c>
      <c r="AU14" s="389">
        <f>'Site&amp;Soil'!M264</f>
        <v>0</v>
      </c>
      <c r="AV14" s="390">
        <f t="shared" ca="1" si="22"/>
        <v>0</v>
      </c>
      <c r="AW14" s="391">
        <f t="shared" si="23"/>
        <v>0</v>
      </c>
      <c r="AX14" s="392">
        <f t="shared" si="24"/>
        <v>0</v>
      </c>
      <c r="AY14" s="392">
        <f t="shared" ca="1" si="70"/>
        <v>0</v>
      </c>
      <c r="AZ14" s="391">
        <f t="shared" ca="1" si="71"/>
        <v>0</v>
      </c>
      <c r="BA14" s="391">
        <f t="shared" ca="1" si="25"/>
        <v>0</v>
      </c>
      <c r="BB14" s="391">
        <f t="shared" ca="1" si="26"/>
        <v>0</v>
      </c>
      <c r="BC14" s="391">
        <f t="shared" ca="1" si="27"/>
        <v>0</v>
      </c>
      <c r="BD14" s="389">
        <f t="shared" ca="1" si="28"/>
        <v>4.4000000000000004</v>
      </c>
      <c r="BE14" s="389">
        <f t="shared" ca="1" si="29"/>
        <v>0</v>
      </c>
      <c r="BF14" s="393">
        <f t="shared" ca="1" si="30"/>
        <v>0</v>
      </c>
      <c r="BG14" s="389">
        <f t="shared" ca="1" si="31"/>
        <v>0</v>
      </c>
      <c r="BH14" s="394"/>
      <c r="BI14" s="391"/>
      <c r="BJ14" s="392"/>
      <c r="BK14" s="391"/>
      <c r="BL14" s="391"/>
      <c r="BM14" s="391"/>
      <c r="BN14" s="391"/>
      <c r="BO14" s="372"/>
      <c r="BP14" s="372">
        <v>1</v>
      </c>
      <c r="BQ14" s="389">
        <f ca="1">VLOOKUP(BP14,$BJ$9:$BM$248,4,FALSE)</f>
        <v>4.3999999999999995</v>
      </c>
      <c r="BR14" s="372"/>
      <c r="BS14" s="372">
        <v>25</v>
      </c>
      <c r="BT14" s="372"/>
      <c r="BU14" s="372"/>
      <c r="BV14" s="372"/>
      <c r="BW14" s="372"/>
      <c r="BX14" s="372"/>
      <c r="BZ14" s="388"/>
      <c r="CA14" s="388"/>
      <c r="CB14" s="19"/>
      <c r="CC14" s="372"/>
      <c r="CD14" s="389">
        <f t="shared" ca="1" si="72"/>
        <v>4.7</v>
      </c>
      <c r="CE14" s="389">
        <f ca="1">'Site&amp;Soil'!$F$173*EXP('Site&amp;Soil'!$F$174*CD14)</f>
        <v>0</v>
      </c>
      <c r="CF14" s="389">
        <f t="shared" ca="1" si="32"/>
        <v>0.45000000000000007</v>
      </c>
      <c r="CG14" s="389">
        <f>'Site&amp;Soil'!M222</f>
        <v>0</v>
      </c>
      <c r="CH14" s="390">
        <f t="shared" ca="1" si="33"/>
        <v>0</v>
      </c>
      <c r="CI14" s="391">
        <f t="shared" si="34"/>
        <v>0</v>
      </c>
      <c r="CJ14" s="392">
        <f t="shared" si="35"/>
        <v>0</v>
      </c>
      <c r="CK14" s="392">
        <f t="shared" ca="1" si="73"/>
        <v>0</v>
      </c>
      <c r="CL14" s="391">
        <f t="shared" ca="1" si="74"/>
        <v>0</v>
      </c>
      <c r="CM14" s="391">
        <f t="shared" ca="1" si="36"/>
        <v>0</v>
      </c>
      <c r="CN14" s="391">
        <f t="shared" ca="1" si="37"/>
        <v>0</v>
      </c>
      <c r="CO14" s="391">
        <f t="shared" ca="1" si="38"/>
        <v>0</v>
      </c>
      <c r="CP14" s="389">
        <f t="shared" ca="1" si="39"/>
        <v>4.7</v>
      </c>
      <c r="CQ14" s="389">
        <f t="shared" ca="1" si="40"/>
        <v>0</v>
      </c>
      <c r="CR14" s="393">
        <f t="shared" ca="1" si="41"/>
        <v>0</v>
      </c>
      <c r="CS14" s="389">
        <f t="shared" ca="1" si="42"/>
        <v>0</v>
      </c>
      <c r="CT14" s="394"/>
      <c r="CU14" s="372"/>
      <c r="CV14" s="389">
        <f t="shared" ca="1" si="75"/>
        <v>4.5999999999999996</v>
      </c>
      <c r="CW14" s="389">
        <f ca="1">'Site&amp;Soil'!$G$173*EXP('Site&amp;Soil'!$G$174*CV14)</f>
        <v>0</v>
      </c>
      <c r="CX14" s="389">
        <f t="shared" ca="1" si="43"/>
        <v>0.41625000000000001</v>
      </c>
      <c r="CY14" s="389">
        <f>'Site&amp;Soil'!M243</f>
        <v>0</v>
      </c>
      <c r="CZ14" s="390">
        <f t="shared" ca="1" si="44"/>
        <v>0</v>
      </c>
      <c r="DA14" s="391">
        <f t="shared" si="45"/>
        <v>0</v>
      </c>
      <c r="DB14" s="392">
        <f t="shared" si="46"/>
        <v>0</v>
      </c>
      <c r="DC14" s="392">
        <f t="shared" ca="1" si="76"/>
        <v>0</v>
      </c>
      <c r="DD14" s="391">
        <f t="shared" ca="1" si="77"/>
        <v>0</v>
      </c>
      <c r="DE14" s="391">
        <f t="shared" ca="1" si="47"/>
        <v>0</v>
      </c>
      <c r="DF14" s="391">
        <f t="shared" ca="1" si="48"/>
        <v>0</v>
      </c>
      <c r="DG14" s="391">
        <f t="shared" ca="1" si="49"/>
        <v>0</v>
      </c>
      <c r="DH14" s="389">
        <f t="shared" ca="1" si="50"/>
        <v>4.5999999999999996</v>
      </c>
      <c r="DI14" s="389">
        <f t="shared" ca="1" si="51"/>
        <v>0</v>
      </c>
      <c r="DJ14" s="393">
        <f t="shared" ca="1" si="52"/>
        <v>0</v>
      </c>
      <c r="DK14" s="389">
        <f t="shared" ca="1" si="53"/>
        <v>0</v>
      </c>
      <c r="DL14" s="394"/>
      <c r="DM14" s="372"/>
      <c r="DN14" s="389">
        <f t="shared" ca="1" si="78"/>
        <v>4.4000000000000004</v>
      </c>
      <c r="DO14" s="389">
        <f ca="1">'Site&amp;Soil'!$H$173*EXP('Site&amp;Soil'!$H$174*DN14)</f>
        <v>0</v>
      </c>
      <c r="DP14" s="389">
        <f t="shared" ca="1" si="54"/>
        <v>0.38250000000000001</v>
      </c>
      <c r="DQ14" s="389">
        <f>'Site&amp;Soil'!M264</f>
        <v>0</v>
      </c>
      <c r="DR14" s="390">
        <f t="shared" ca="1" si="55"/>
        <v>0</v>
      </c>
      <c r="DS14" s="391">
        <f t="shared" si="56"/>
        <v>0</v>
      </c>
      <c r="DT14" s="392">
        <f t="shared" si="57"/>
        <v>0</v>
      </c>
      <c r="DU14" s="392">
        <f t="shared" ca="1" si="79"/>
        <v>0</v>
      </c>
      <c r="DV14" s="391">
        <f t="shared" ca="1" si="80"/>
        <v>0</v>
      </c>
      <c r="DW14" s="391">
        <f t="shared" ca="1" si="58"/>
        <v>0</v>
      </c>
      <c r="DX14" s="391">
        <f t="shared" ca="1" si="59"/>
        <v>0</v>
      </c>
      <c r="DY14" s="391">
        <f t="shared" ca="1" si="60"/>
        <v>0</v>
      </c>
      <c r="DZ14" s="389">
        <f t="shared" ca="1" si="61"/>
        <v>4.4000000000000004</v>
      </c>
      <c r="EA14" s="389">
        <f t="shared" ca="1" si="62"/>
        <v>0</v>
      </c>
      <c r="EB14" s="393">
        <f t="shared" ca="1" si="63"/>
        <v>0</v>
      </c>
      <c r="EC14" s="389">
        <f t="shared" ca="1" si="64"/>
        <v>0</v>
      </c>
      <c r="ED14" s="394"/>
      <c r="EE14" s="391"/>
      <c r="EF14" s="392"/>
      <c r="EG14" s="391"/>
      <c r="EH14" s="391"/>
      <c r="EI14" s="391"/>
      <c r="EJ14" s="391"/>
      <c r="EK14" s="372"/>
      <c r="EL14" s="372">
        <v>1</v>
      </c>
      <c r="EM14" s="389">
        <f ca="1">VLOOKUP(EL14,$EF$9:$EI$248,4,FALSE)</f>
        <v>4.3999999999999995</v>
      </c>
      <c r="EN14" s="372"/>
      <c r="EO14" s="372">
        <v>25</v>
      </c>
      <c r="EP14" s="372"/>
      <c r="EQ14" s="372"/>
      <c r="ER14" s="372"/>
      <c r="ES14" s="372"/>
      <c r="ET14" s="372"/>
    </row>
    <row r="15" spans="1:150" x14ac:dyDescent="0.2">
      <c r="A15" s="372"/>
      <c r="B15" s="372">
        <v>7</v>
      </c>
      <c r="C15" s="372" t="s">
        <v>306</v>
      </c>
      <c r="D15" s="388"/>
      <c r="E15" s="388"/>
      <c r="F15" s="19"/>
      <c r="G15" s="372"/>
      <c r="H15" s="389">
        <f t="shared" ca="1" si="81"/>
        <v>5.5083350414713532</v>
      </c>
      <c r="I15" s="389">
        <f ca="1">'Site&amp;Soil'!$F$173*EXP('Site&amp;Soil'!$F$174*H15)</f>
        <v>0</v>
      </c>
      <c r="J15" s="389">
        <f t="shared" ca="1" si="65"/>
        <v>0.45000000000000007</v>
      </c>
      <c r="K15" s="389">
        <f ca="1">'Site&amp;Soil'!J223</f>
        <v>0.41006021458614561</v>
      </c>
      <c r="L15" s="390">
        <f t="shared" ca="1" si="0"/>
        <v>1.2591073931041863E-2</v>
      </c>
      <c r="M15" s="391">
        <f t="shared" si="1"/>
        <v>0</v>
      </c>
      <c r="N15" s="392">
        <f t="shared" si="2"/>
        <v>0</v>
      </c>
      <c r="O15" s="392">
        <f t="shared" ca="1" si="66"/>
        <v>33702.208732261061</v>
      </c>
      <c r="P15" s="391">
        <f t="shared" ca="1" si="67"/>
        <v>1.3781935705477983</v>
      </c>
      <c r="Q15" s="391">
        <f t="shared" ca="1" si="3"/>
        <v>4.243470017873037E-2</v>
      </c>
      <c r="R15" s="391">
        <f t="shared" ca="1" si="4"/>
        <v>4.6760398016838763E-3</v>
      </c>
      <c r="S15" s="391">
        <f t="shared" ca="1" si="5"/>
        <v>8.3908134171214413E-2</v>
      </c>
      <c r="T15" s="389">
        <f t="shared" ca="1" si="6"/>
        <v>5.5922431756425679</v>
      </c>
      <c r="U15" s="389">
        <f t="shared" ca="1" si="7"/>
        <v>0.26650942903915559</v>
      </c>
      <c r="V15" s="393">
        <f t="shared" ca="1" si="8"/>
        <v>1.3514606005778224E-3</v>
      </c>
      <c r="W15" s="389">
        <f t="shared" ca="1" si="9"/>
        <v>-3.0032457790618271E-3</v>
      </c>
      <c r="X15" s="394"/>
      <c r="Y15" s="372"/>
      <c r="Z15" s="389">
        <f t="shared" ca="1" si="82"/>
        <v>4.7058394253215443</v>
      </c>
      <c r="AA15" s="389">
        <f ca="1">'Site&amp;Soil'!$G$173*EXP('Site&amp;Soil'!$G$174*Z15)</f>
        <v>0</v>
      </c>
      <c r="AB15" s="389">
        <f t="shared" ca="1" si="10"/>
        <v>0.41625000000000001</v>
      </c>
      <c r="AC15" s="389">
        <f>'Site&amp;Soil'!M244</f>
        <v>0</v>
      </c>
      <c r="AD15" s="390">
        <f t="shared" ca="1" si="11"/>
        <v>0</v>
      </c>
      <c r="AE15" s="391">
        <f t="shared" si="12"/>
        <v>0</v>
      </c>
      <c r="AF15" s="392">
        <f t="shared" si="13"/>
        <v>0</v>
      </c>
      <c r="AG15" s="392">
        <f t="shared" ca="1" si="68"/>
        <v>0</v>
      </c>
      <c r="AH15" s="391">
        <f t="shared" ca="1" si="69"/>
        <v>0</v>
      </c>
      <c r="AI15" s="391">
        <f t="shared" ca="1" si="14"/>
        <v>0</v>
      </c>
      <c r="AJ15" s="391">
        <f t="shared" ca="1" si="15"/>
        <v>0</v>
      </c>
      <c r="AK15" s="391">
        <f t="shared" ca="1" si="16"/>
        <v>1.1233729253294597E-2</v>
      </c>
      <c r="AL15" s="389">
        <f t="shared" ca="1" si="17"/>
        <v>4.7170731545748392</v>
      </c>
      <c r="AM15" s="389">
        <f t="shared" ca="1" si="18"/>
        <v>0</v>
      </c>
      <c r="AN15" s="393">
        <f t="shared" ca="1" si="19"/>
        <v>0</v>
      </c>
      <c r="AO15" s="389">
        <f t="shared" ca="1" si="20"/>
        <v>3.2467521935803539E-3</v>
      </c>
      <c r="AP15" s="394"/>
      <c r="AQ15" s="372"/>
      <c r="AR15" s="389">
        <f t="shared" ca="1" si="83"/>
        <v>4.4000000000000004</v>
      </c>
      <c r="AS15" s="389">
        <f ca="1">'Site&amp;Soil'!$H$173*EXP('Site&amp;Soil'!$H$174*AR15)</f>
        <v>0</v>
      </c>
      <c r="AT15" s="389">
        <f t="shared" ca="1" si="21"/>
        <v>0.38250000000000001</v>
      </c>
      <c r="AU15" s="389">
        <f>'Site&amp;Soil'!M265</f>
        <v>0</v>
      </c>
      <c r="AV15" s="390">
        <f t="shared" ca="1" si="22"/>
        <v>0</v>
      </c>
      <c r="AW15" s="391">
        <f t="shared" si="23"/>
        <v>0</v>
      </c>
      <c r="AX15" s="392">
        <f t="shared" si="24"/>
        <v>0</v>
      </c>
      <c r="AY15" s="392">
        <f t="shared" ca="1" si="70"/>
        <v>0</v>
      </c>
      <c r="AZ15" s="391">
        <f t="shared" ca="1" si="71"/>
        <v>0</v>
      </c>
      <c r="BA15" s="391">
        <f t="shared" ca="1" si="25"/>
        <v>0</v>
      </c>
      <c r="BB15" s="391">
        <f t="shared" ca="1" si="26"/>
        <v>0</v>
      </c>
      <c r="BC15" s="391">
        <f t="shared" ca="1" si="27"/>
        <v>0</v>
      </c>
      <c r="BD15" s="389">
        <f t="shared" ca="1" si="28"/>
        <v>4.4000000000000004</v>
      </c>
      <c r="BE15" s="389">
        <f t="shared" ca="1" si="29"/>
        <v>0</v>
      </c>
      <c r="BF15" s="393">
        <f t="shared" ca="1" si="30"/>
        <v>0</v>
      </c>
      <c r="BG15" s="389">
        <f t="shared" ca="1" si="31"/>
        <v>0</v>
      </c>
      <c r="BH15" s="394"/>
      <c r="BI15" s="391"/>
      <c r="BJ15" s="392"/>
      <c r="BK15" s="391"/>
      <c r="BL15" s="391"/>
      <c r="BM15" s="391"/>
      <c r="BN15" s="391"/>
      <c r="BO15" s="372"/>
      <c r="BP15" s="372">
        <v>2</v>
      </c>
      <c r="BQ15" s="389">
        <f ca="1">VLOOKUP(BP15,$BJ$9:$BM$248,2,FALSE)</f>
        <v>5.8659458545821002</v>
      </c>
      <c r="BR15" s="372"/>
      <c r="BS15" s="372"/>
      <c r="BT15" s="372">
        <v>5</v>
      </c>
      <c r="BU15" s="372"/>
      <c r="BV15" s="372"/>
      <c r="BW15" s="372"/>
      <c r="BX15" s="372"/>
      <c r="BZ15" s="388"/>
      <c r="CA15" s="388"/>
      <c r="CB15" s="19"/>
      <c r="CC15" s="372"/>
      <c r="CD15" s="389">
        <f t="shared" ca="1" si="72"/>
        <v>4.7</v>
      </c>
      <c r="CE15" s="389">
        <f ca="1">'Site&amp;Soil'!$F$173*EXP('Site&amp;Soil'!$F$174*CD15)</f>
        <v>0</v>
      </c>
      <c r="CF15" s="389">
        <f t="shared" ca="1" si="32"/>
        <v>0.45000000000000007</v>
      </c>
      <c r="CG15" s="389">
        <f>'Site&amp;Soil'!M223</f>
        <v>0</v>
      </c>
      <c r="CH15" s="390">
        <f t="shared" ca="1" si="33"/>
        <v>0</v>
      </c>
      <c r="CI15" s="391">
        <f t="shared" si="34"/>
        <v>0</v>
      </c>
      <c r="CJ15" s="392">
        <f t="shared" si="35"/>
        <v>0</v>
      </c>
      <c r="CK15" s="392">
        <f t="shared" ca="1" si="73"/>
        <v>0</v>
      </c>
      <c r="CL15" s="391">
        <f t="shared" ca="1" si="74"/>
        <v>0</v>
      </c>
      <c r="CM15" s="391">
        <f t="shared" ca="1" si="36"/>
        <v>0</v>
      </c>
      <c r="CN15" s="391">
        <f t="shared" ca="1" si="37"/>
        <v>0</v>
      </c>
      <c r="CO15" s="391">
        <f t="shared" ca="1" si="38"/>
        <v>0</v>
      </c>
      <c r="CP15" s="389">
        <f t="shared" ca="1" si="39"/>
        <v>4.7</v>
      </c>
      <c r="CQ15" s="389">
        <f t="shared" ca="1" si="40"/>
        <v>0</v>
      </c>
      <c r="CR15" s="393">
        <f t="shared" ca="1" si="41"/>
        <v>0</v>
      </c>
      <c r="CS15" s="389">
        <f t="shared" ca="1" si="42"/>
        <v>0</v>
      </c>
      <c r="CT15" s="394"/>
      <c r="CU15" s="372"/>
      <c r="CV15" s="389">
        <f t="shared" ca="1" si="75"/>
        <v>4.5999999999999996</v>
      </c>
      <c r="CW15" s="389">
        <f ca="1">'Site&amp;Soil'!$G$173*EXP('Site&amp;Soil'!$G$174*CV15)</f>
        <v>0</v>
      </c>
      <c r="CX15" s="389">
        <f t="shared" ca="1" si="43"/>
        <v>0.41625000000000001</v>
      </c>
      <c r="CY15" s="389">
        <f>'Site&amp;Soil'!M244</f>
        <v>0</v>
      </c>
      <c r="CZ15" s="390">
        <f t="shared" ca="1" si="44"/>
        <v>0</v>
      </c>
      <c r="DA15" s="391">
        <f t="shared" si="45"/>
        <v>0</v>
      </c>
      <c r="DB15" s="392">
        <f t="shared" si="46"/>
        <v>0</v>
      </c>
      <c r="DC15" s="392">
        <f t="shared" ca="1" si="76"/>
        <v>0</v>
      </c>
      <c r="DD15" s="391">
        <f t="shared" ca="1" si="77"/>
        <v>0</v>
      </c>
      <c r="DE15" s="391">
        <f t="shared" ca="1" si="47"/>
        <v>0</v>
      </c>
      <c r="DF15" s="391">
        <f t="shared" ca="1" si="48"/>
        <v>0</v>
      </c>
      <c r="DG15" s="391">
        <f t="shared" ca="1" si="49"/>
        <v>0</v>
      </c>
      <c r="DH15" s="389">
        <f t="shared" ca="1" si="50"/>
        <v>4.5999999999999996</v>
      </c>
      <c r="DI15" s="389">
        <f t="shared" ca="1" si="51"/>
        <v>0</v>
      </c>
      <c r="DJ15" s="393">
        <f t="shared" ca="1" si="52"/>
        <v>0</v>
      </c>
      <c r="DK15" s="389">
        <f t="shared" ca="1" si="53"/>
        <v>0</v>
      </c>
      <c r="DL15" s="394"/>
      <c r="DM15" s="372"/>
      <c r="DN15" s="389">
        <f t="shared" ca="1" si="78"/>
        <v>4.4000000000000004</v>
      </c>
      <c r="DO15" s="389">
        <f ca="1">'Site&amp;Soil'!$H$173*EXP('Site&amp;Soil'!$H$174*DN15)</f>
        <v>0</v>
      </c>
      <c r="DP15" s="389">
        <f t="shared" ca="1" si="54"/>
        <v>0.38250000000000001</v>
      </c>
      <c r="DQ15" s="389">
        <f>'Site&amp;Soil'!M265</f>
        <v>0</v>
      </c>
      <c r="DR15" s="390">
        <f t="shared" ca="1" si="55"/>
        <v>0</v>
      </c>
      <c r="DS15" s="391">
        <f t="shared" si="56"/>
        <v>0</v>
      </c>
      <c r="DT15" s="392">
        <f t="shared" si="57"/>
        <v>0</v>
      </c>
      <c r="DU15" s="392">
        <f t="shared" ca="1" si="79"/>
        <v>0</v>
      </c>
      <c r="DV15" s="391">
        <f t="shared" ca="1" si="80"/>
        <v>0</v>
      </c>
      <c r="DW15" s="391">
        <f t="shared" ca="1" si="58"/>
        <v>0</v>
      </c>
      <c r="DX15" s="391">
        <f t="shared" ca="1" si="59"/>
        <v>0</v>
      </c>
      <c r="DY15" s="391">
        <f t="shared" ca="1" si="60"/>
        <v>0</v>
      </c>
      <c r="DZ15" s="389">
        <f t="shared" ca="1" si="61"/>
        <v>4.4000000000000004</v>
      </c>
      <c r="EA15" s="389">
        <f t="shared" ca="1" si="62"/>
        <v>0</v>
      </c>
      <c r="EB15" s="393">
        <f t="shared" ca="1" si="63"/>
        <v>0</v>
      </c>
      <c r="EC15" s="389">
        <f t="shared" ca="1" si="64"/>
        <v>0</v>
      </c>
      <c r="ED15" s="394"/>
      <c r="EE15" s="391"/>
      <c r="EF15" s="392"/>
      <c r="EG15" s="391"/>
      <c r="EH15" s="391"/>
      <c r="EI15" s="391"/>
      <c r="EJ15" s="391"/>
      <c r="EK15" s="372"/>
      <c r="EL15" s="372">
        <v>2</v>
      </c>
      <c r="EM15" s="389" t="e">
        <f ca="1">VLOOKUP(EL15,$EF$9:$EI$248,2,FALSE)</f>
        <v>#VALUE!</v>
      </c>
      <c r="EN15" s="372"/>
      <c r="EO15" s="372"/>
      <c r="EP15" s="372">
        <v>5</v>
      </c>
      <c r="EQ15" s="372"/>
      <c r="ER15" s="372"/>
      <c r="ES15" s="372"/>
      <c r="ET15" s="372"/>
    </row>
    <row r="16" spans="1:150" x14ac:dyDescent="0.2">
      <c r="A16" s="372"/>
      <c r="B16" s="372">
        <v>8</v>
      </c>
      <c r="C16" s="372" t="s">
        <v>307</v>
      </c>
      <c r="D16" s="388"/>
      <c r="E16" s="388"/>
      <c r="F16" s="19"/>
      <c r="G16" s="372"/>
      <c r="H16" s="389">
        <f t="shared" ca="1" si="81"/>
        <v>5.5892399298635063</v>
      </c>
      <c r="I16" s="389">
        <f ca="1">'Site&amp;Soil'!$F$173*EXP('Site&amp;Soil'!$F$174*H16)</f>
        <v>0</v>
      </c>
      <c r="J16" s="389">
        <f t="shared" ca="1" si="65"/>
        <v>0.45000000000000007</v>
      </c>
      <c r="K16" s="389">
        <f ca="1">'Site&amp;Soil'!J224</f>
        <v>0.42307692307692307</v>
      </c>
      <c r="L16" s="390">
        <f t="shared" ca="1" si="0"/>
        <v>1.0760011569436926E-2</v>
      </c>
      <c r="M16" s="391">
        <f t="shared" si="1"/>
        <v>0</v>
      </c>
      <c r="N16" s="392">
        <f t="shared" si="2"/>
        <v>0</v>
      </c>
      <c r="O16" s="392">
        <f t="shared" ca="1" si="66"/>
        <v>32664.514787464876</v>
      </c>
      <c r="P16" s="391">
        <f t="shared" ca="1" si="67"/>
        <v>1.3357588703690679</v>
      </c>
      <c r="Q16" s="391">
        <f t="shared" ca="1" si="3"/>
        <v>3.5147055702316563E-2</v>
      </c>
      <c r="R16" s="391">
        <f t="shared" ca="1" si="4"/>
        <v>3.9463527219817463E-3</v>
      </c>
      <c r="S16" s="391">
        <f t="shared" ca="1" si="5"/>
        <v>6.9334895511855135E-2</v>
      </c>
      <c r="T16" s="389">
        <f t="shared" ca="1" si="6"/>
        <v>5.6585748253753616</v>
      </c>
      <c r="U16" s="389">
        <f t="shared" ca="1" si="7"/>
        <v>0.29635867141891276</v>
      </c>
      <c r="V16" s="393">
        <f t="shared" ca="1" si="8"/>
        <v>1.8063911702481683E-3</v>
      </c>
      <c r="W16" s="389">
        <f t="shared" ca="1" si="9"/>
        <v>-4.0142026005514841E-3</v>
      </c>
      <c r="X16" s="394"/>
      <c r="Y16" s="372"/>
      <c r="Z16" s="389">
        <f t="shared" ca="1" si="82"/>
        <v>4.7203199067684194</v>
      </c>
      <c r="AA16" s="389">
        <f ca="1">'Site&amp;Soil'!$G$173*EXP('Site&amp;Soil'!$G$174*Z16)</f>
        <v>0</v>
      </c>
      <c r="AB16" s="389">
        <f t="shared" ca="1" si="10"/>
        <v>0.41625000000000001</v>
      </c>
      <c r="AC16" s="389">
        <f>'Site&amp;Soil'!M245</f>
        <v>0</v>
      </c>
      <c r="AD16" s="390">
        <f t="shared" ca="1" si="11"/>
        <v>0</v>
      </c>
      <c r="AE16" s="391">
        <f t="shared" si="12"/>
        <v>0</v>
      </c>
      <c r="AF16" s="392">
        <f t="shared" si="13"/>
        <v>0</v>
      </c>
      <c r="AG16" s="392">
        <f t="shared" ca="1" si="68"/>
        <v>0</v>
      </c>
      <c r="AH16" s="391">
        <f t="shared" ca="1" si="69"/>
        <v>0</v>
      </c>
      <c r="AI16" s="391">
        <f t="shared" ca="1" si="14"/>
        <v>0</v>
      </c>
      <c r="AJ16" s="391">
        <f t="shared" ca="1" si="15"/>
        <v>0</v>
      </c>
      <c r="AK16" s="391">
        <f t="shared" ca="1" si="16"/>
        <v>9.4807272600162078E-3</v>
      </c>
      <c r="AL16" s="389">
        <f t="shared" ca="1" si="17"/>
        <v>4.729800634028436</v>
      </c>
      <c r="AM16" s="389">
        <f t="shared" ca="1" si="18"/>
        <v>0</v>
      </c>
      <c r="AN16" s="393">
        <f t="shared" ca="1" si="19"/>
        <v>0</v>
      </c>
      <c r="AO16" s="389">
        <f t="shared" ca="1" si="20"/>
        <v>4.3396784870826863E-3</v>
      </c>
      <c r="AP16" s="394"/>
      <c r="AQ16" s="372"/>
      <c r="AR16" s="389">
        <f t="shared" ca="1" si="83"/>
        <v>4.4000000000000004</v>
      </c>
      <c r="AS16" s="389">
        <f ca="1">'Site&amp;Soil'!$H$173*EXP('Site&amp;Soil'!$H$174*AR16)</f>
        <v>0</v>
      </c>
      <c r="AT16" s="389">
        <f t="shared" ca="1" si="21"/>
        <v>0.38250000000000001</v>
      </c>
      <c r="AU16" s="389">
        <f>'Site&amp;Soil'!M266</f>
        <v>0</v>
      </c>
      <c r="AV16" s="390">
        <f t="shared" ca="1" si="22"/>
        <v>0</v>
      </c>
      <c r="AW16" s="391">
        <f t="shared" si="23"/>
        <v>0</v>
      </c>
      <c r="AX16" s="392">
        <f t="shared" si="24"/>
        <v>0</v>
      </c>
      <c r="AY16" s="392">
        <f t="shared" ca="1" si="70"/>
        <v>0</v>
      </c>
      <c r="AZ16" s="391">
        <f t="shared" ca="1" si="71"/>
        <v>0</v>
      </c>
      <c r="BA16" s="391">
        <f t="shared" ca="1" si="25"/>
        <v>0</v>
      </c>
      <c r="BB16" s="391">
        <f t="shared" ca="1" si="26"/>
        <v>0</v>
      </c>
      <c r="BC16" s="391">
        <f t="shared" ca="1" si="27"/>
        <v>0</v>
      </c>
      <c r="BD16" s="389">
        <f t="shared" ca="1" si="28"/>
        <v>4.4000000000000004</v>
      </c>
      <c r="BE16" s="389">
        <f t="shared" ca="1" si="29"/>
        <v>0</v>
      </c>
      <c r="BF16" s="393">
        <f t="shared" ca="1" si="30"/>
        <v>0</v>
      </c>
      <c r="BG16" s="389">
        <f t="shared" ca="1" si="31"/>
        <v>0</v>
      </c>
      <c r="BH16" s="394"/>
      <c r="BI16" s="391"/>
      <c r="BJ16" s="392"/>
      <c r="BK16" s="391"/>
      <c r="BL16" s="391"/>
      <c r="BM16" s="391"/>
      <c r="BN16" s="391"/>
      <c r="BO16" s="372"/>
      <c r="BP16" s="372">
        <v>2</v>
      </c>
      <c r="BQ16" s="389">
        <f ca="1">VLOOKUP(BP16,$BJ$9:$BM$248,3,FALSE)</f>
        <v>4.8035625119383623</v>
      </c>
      <c r="BR16" s="372"/>
      <c r="BS16" s="372"/>
      <c r="BT16" s="372">
        <v>15</v>
      </c>
      <c r="BU16" s="372"/>
      <c r="BV16" s="372"/>
      <c r="BW16" s="372"/>
      <c r="BX16" s="372"/>
      <c r="BZ16" s="388"/>
      <c r="CA16" s="388"/>
      <c r="CB16" s="19"/>
      <c r="CC16" s="372"/>
      <c r="CD16" s="389">
        <f t="shared" ca="1" si="72"/>
        <v>4.7</v>
      </c>
      <c r="CE16" s="389">
        <f ca="1">'Site&amp;Soil'!$F$173*EXP('Site&amp;Soil'!$F$174*CD16)</f>
        <v>0</v>
      </c>
      <c r="CF16" s="389">
        <f t="shared" ca="1" si="32"/>
        <v>0.45000000000000007</v>
      </c>
      <c r="CG16" s="389">
        <f>'Site&amp;Soil'!M224</f>
        <v>0</v>
      </c>
      <c r="CH16" s="390">
        <f t="shared" ca="1" si="33"/>
        <v>0</v>
      </c>
      <c r="CI16" s="391">
        <f t="shared" si="34"/>
        <v>0</v>
      </c>
      <c r="CJ16" s="392">
        <f t="shared" si="35"/>
        <v>0</v>
      </c>
      <c r="CK16" s="392">
        <f t="shared" ca="1" si="73"/>
        <v>0</v>
      </c>
      <c r="CL16" s="391">
        <f t="shared" ca="1" si="74"/>
        <v>0</v>
      </c>
      <c r="CM16" s="391">
        <f t="shared" ca="1" si="36"/>
        <v>0</v>
      </c>
      <c r="CN16" s="391">
        <f t="shared" ca="1" si="37"/>
        <v>0</v>
      </c>
      <c r="CO16" s="391">
        <f t="shared" ca="1" si="38"/>
        <v>0</v>
      </c>
      <c r="CP16" s="389">
        <f t="shared" ca="1" si="39"/>
        <v>4.7</v>
      </c>
      <c r="CQ16" s="389">
        <f t="shared" ca="1" si="40"/>
        <v>0</v>
      </c>
      <c r="CR16" s="393">
        <f t="shared" ca="1" si="41"/>
        <v>0</v>
      </c>
      <c r="CS16" s="389">
        <f t="shared" ca="1" si="42"/>
        <v>0</v>
      </c>
      <c r="CT16" s="394"/>
      <c r="CU16" s="372"/>
      <c r="CV16" s="389">
        <f t="shared" ca="1" si="75"/>
        <v>4.5999999999999996</v>
      </c>
      <c r="CW16" s="389">
        <f ca="1">'Site&amp;Soil'!$G$173*EXP('Site&amp;Soil'!$G$174*CV16)</f>
        <v>0</v>
      </c>
      <c r="CX16" s="389">
        <f t="shared" ca="1" si="43"/>
        <v>0.41625000000000001</v>
      </c>
      <c r="CY16" s="389">
        <f>'Site&amp;Soil'!M245</f>
        <v>0</v>
      </c>
      <c r="CZ16" s="390">
        <f t="shared" ca="1" si="44"/>
        <v>0</v>
      </c>
      <c r="DA16" s="391">
        <f t="shared" si="45"/>
        <v>0</v>
      </c>
      <c r="DB16" s="392">
        <f t="shared" si="46"/>
        <v>0</v>
      </c>
      <c r="DC16" s="392">
        <f t="shared" ca="1" si="76"/>
        <v>0</v>
      </c>
      <c r="DD16" s="391">
        <f t="shared" ca="1" si="77"/>
        <v>0</v>
      </c>
      <c r="DE16" s="391">
        <f t="shared" ca="1" si="47"/>
        <v>0</v>
      </c>
      <c r="DF16" s="391">
        <f t="shared" ca="1" si="48"/>
        <v>0</v>
      </c>
      <c r="DG16" s="391">
        <f t="shared" ca="1" si="49"/>
        <v>0</v>
      </c>
      <c r="DH16" s="389">
        <f t="shared" ca="1" si="50"/>
        <v>4.5999999999999996</v>
      </c>
      <c r="DI16" s="389">
        <f t="shared" ca="1" si="51"/>
        <v>0</v>
      </c>
      <c r="DJ16" s="393">
        <f t="shared" ca="1" si="52"/>
        <v>0</v>
      </c>
      <c r="DK16" s="389">
        <f t="shared" ca="1" si="53"/>
        <v>0</v>
      </c>
      <c r="DL16" s="394"/>
      <c r="DM16" s="372"/>
      <c r="DN16" s="389">
        <f t="shared" ca="1" si="78"/>
        <v>4.4000000000000004</v>
      </c>
      <c r="DO16" s="389">
        <f ca="1">'Site&amp;Soil'!$H$173*EXP('Site&amp;Soil'!$H$174*DN16)</f>
        <v>0</v>
      </c>
      <c r="DP16" s="389">
        <f t="shared" ca="1" si="54"/>
        <v>0.38250000000000001</v>
      </c>
      <c r="DQ16" s="389">
        <f>'Site&amp;Soil'!M266</f>
        <v>0</v>
      </c>
      <c r="DR16" s="390">
        <f t="shared" ca="1" si="55"/>
        <v>0</v>
      </c>
      <c r="DS16" s="391">
        <f t="shared" si="56"/>
        <v>0</v>
      </c>
      <c r="DT16" s="392">
        <f t="shared" si="57"/>
        <v>0</v>
      </c>
      <c r="DU16" s="392">
        <f t="shared" ca="1" si="79"/>
        <v>0</v>
      </c>
      <c r="DV16" s="391">
        <f t="shared" ca="1" si="80"/>
        <v>0</v>
      </c>
      <c r="DW16" s="391">
        <f t="shared" ca="1" si="58"/>
        <v>0</v>
      </c>
      <c r="DX16" s="391">
        <f t="shared" ca="1" si="59"/>
        <v>0</v>
      </c>
      <c r="DY16" s="391">
        <f t="shared" ca="1" si="60"/>
        <v>0</v>
      </c>
      <c r="DZ16" s="389">
        <f t="shared" ca="1" si="61"/>
        <v>4.4000000000000004</v>
      </c>
      <c r="EA16" s="389">
        <f t="shared" ca="1" si="62"/>
        <v>0</v>
      </c>
      <c r="EB16" s="393">
        <f t="shared" ca="1" si="63"/>
        <v>0</v>
      </c>
      <c r="EC16" s="389">
        <f t="shared" ca="1" si="64"/>
        <v>0</v>
      </c>
      <c r="ED16" s="394"/>
      <c r="EE16" s="391"/>
      <c r="EF16" s="392"/>
      <c r="EG16" s="391"/>
      <c r="EH16" s="391"/>
      <c r="EI16" s="391"/>
      <c r="EJ16" s="391"/>
      <c r="EK16" s="372"/>
      <c r="EL16" s="372">
        <v>2</v>
      </c>
      <c r="EM16" s="389" t="e">
        <f ca="1">VLOOKUP(EL16,$EF$9:$EI$248,3,FALSE)</f>
        <v>#VALUE!</v>
      </c>
      <c r="EN16" s="372"/>
      <c r="EO16" s="372"/>
      <c r="EP16" s="372">
        <v>15</v>
      </c>
      <c r="EQ16" s="372"/>
      <c r="ER16" s="372"/>
      <c r="ES16" s="372"/>
      <c r="ET16" s="372"/>
    </row>
    <row r="17" spans="1:150" x14ac:dyDescent="0.2">
      <c r="A17" s="372"/>
      <c r="B17" s="372">
        <v>9</v>
      </c>
      <c r="C17" s="372" t="s">
        <v>308</v>
      </c>
      <c r="D17" s="388"/>
      <c r="E17" s="388"/>
      <c r="F17" s="19"/>
      <c r="G17" s="372"/>
      <c r="H17" s="389">
        <f t="shared" ca="1" si="81"/>
        <v>5.6545606227748104</v>
      </c>
      <c r="I17" s="389">
        <f ca="1">'Site&amp;Soil'!$F$173*EXP('Site&amp;Soil'!$F$174*H17)</f>
        <v>0</v>
      </c>
      <c r="J17" s="389">
        <f t="shared" ca="1" si="65"/>
        <v>0.45000000000000007</v>
      </c>
      <c r="K17" s="389">
        <f ca="1">'Site&amp;Soil'!J225</f>
        <v>0.41006021458614561</v>
      </c>
      <c r="L17" s="390">
        <f t="shared" ca="1" si="0"/>
        <v>8.9545343654791314E-3</v>
      </c>
      <c r="M17" s="391">
        <f t="shared" si="1"/>
        <v>0</v>
      </c>
      <c r="N17" s="392">
        <f t="shared" si="2"/>
        <v>0</v>
      </c>
      <c r="O17" s="392">
        <f t="shared" ca="1" si="66"/>
        <v>31805.032177099009</v>
      </c>
      <c r="P17" s="391">
        <f t="shared" ca="1" si="67"/>
        <v>1.3006118146667514</v>
      </c>
      <c r="Q17" s="391">
        <f t="shared" ca="1" si="3"/>
        <v>2.8479925362500262E-2</v>
      </c>
      <c r="R17" s="391">
        <f t="shared" ca="1" si="4"/>
        <v>3.2545289667103381E-3</v>
      </c>
      <c r="S17" s="391">
        <f t="shared" ca="1" si="5"/>
        <v>5.6056436435088716E-2</v>
      </c>
      <c r="T17" s="389">
        <f t="shared" ca="1" si="6"/>
        <v>5.7106170592098993</v>
      </c>
      <c r="U17" s="389">
        <f t="shared" ca="1" si="7"/>
        <v>0.31977767664445472</v>
      </c>
      <c r="V17" s="393">
        <f t="shared" ca="1" si="8"/>
        <v>2.1296725670301524E-3</v>
      </c>
      <c r="W17" s="389">
        <f t="shared" ca="1" si="9"/>
        <v>-4.7326057045114492E-3</v>
      </c>
      <c r="X17" s="394"/>
      <c r="Y17" s="372"/>
      <c r="Z17" s="389">
        <f t="shared" ca="1" si="82"/>
        <v>4.7341403125155184</v>
      </c>
      <c r="AA17" s="389">
        <f ca="1">'Site&amp;Soil'!$G$173*EXP('Site&amp;Soil'!$G$174*Z17)</f>
        <v>0</v>
      </c>
      <c r="AB17" s="389">
        <f t="shared" ca="1" si="10"/>
        <v>0.41625000000000001</v>
      </c>
      <c r="AC17" s="389">
        <f>'Site&amp;Soil'!M246</f>
        <v>0</v>
      </c>
      <c r="AD17" s="390">
        <f t="shared" ca="1" si="11"/>
        <v>0</v>
      </c>
      <c r="AE17" s="391">
        <f t="shared" si="12"/>
        <v>0</v>
      </c>
      <c r="AF17" s="392">
        <f t="shared" si="13"/>
        <v>0</v>
      </c>
      <c r="AG17" s="392">
        <f t="shared" ca="1" si="68"/>
        <v>0</v>
      </c>
      <c r="AH17" s="391">
        <f t="shared" ca="1" si="69"/>
        <v>0</v>
      </c>
      <c r="AI17" s="391">
        <f t="shared" ca="1" si="14"/>
        <v>0</v>
      </c>
      <c r="AJ17" s="391">
        <f t="shared" ca="1" si="15"/>
        <v>0</v>
      </c>
      <c r="AK17" s="391">
        <f t="shared" ca="1" si="16"/>
        <v>7.8186882083131244E-3</v>
      </c>
      <c r="AL17" s="389">
        <f t="shared" ca="1" si="17"/>
        <v>4.7419590007238313</v>
      </c>
      <c r="AM17" s="389">
        <f t="shared" ca="1" si="18"/>
        <v>0</v>
      </c>
      <c r="AN17" s="393">
        <f t="shared" ca="1" si="19"/>
        <v>0</v>
      </c>
      <c r="AO17" s="389">
        <f t="shared" ca="1" si="20"/>
        <v>5.1163304913637297E-3</v>
      </c>
      <c r="AP17" s="394"/>
      <c r="AQ17" s="372"/>
      <c r="AR17" s="389">
        <f t="shared" ca="1" si="83"/>
        <v>4.4000000000000004</v>
      </c>
      <c r="AS17" s="389">
        <f ca="1">'Site&amp;Soil'!$H$173*EXP('Site&amp;Soil'!$H$174*AR17)</f>
        <v>0</v>
      </c>
      <c r="AT17" s="389">
        <f t="shared" ca="1" si="21"/>
        <v>0.38250000000000001</v>
      </c>
      <c r="AU17" s="389">
        <f>'Site&amp;Soil'!M267</f>
        <v>0</v>
      </c>
      <c r="AV17" s="390">
        <f t="shared" ca="1" si="22"/>
        <v>0</v>
      </c>
      <c r="AW17" s="391">
        <f t="shared" si="23"/>
        <v>0</v>
      </c>
      <c r="AX17" s="392">
        <f t="shared" si="24"/>
        <v>0</v>
      </c>
      <c r="AY17" s="392">
        <f t="shared" ca="1" si="70"/>
        <v>0</v>
      </c>
      <c r="AZ17" s="391">
        <f t="shared" ca="1" si="71"/>
        <v>0</v>
      </c>
      <c r="BA17" s="391">
        <f t="shared" ca="1" si="25"/>
        <v>0</v>
      </c>
      <c r="BB17" s="391">
        <f t="shared" ca="1" si="26"/>
        <v>0</v>
      </c>
      <c r="BC17" s="391">
        <f t="shared" ca="1" si="27"/>
        <v>0</v>
      </c>
      <c r="BD17" s="389">
        <f t="shared" ca="1" si="28"/>
        <v>4.4000000000000004</v>
      </c>
      <c r="BE17" s="389">
        <f t="shared" ca="1" si="29"/>
        <v>0</v>
      </c>
      <c r="BF17" s="393">
        <f t="shared" ca="1" si="30"/>
        <v>0</v>
      </c>
      <c r="BG17" s="389">
        <f t="shared" ca="1" si="31"/>
        <v>0</v>
      </c>
      <c r="BH17" s="394"/>
      <c r="BI17" s="391"/>
      <c r="BJ17" s="392"/>
      <c r="BK17" s="391"/>
      <c r="BL17" s="391"/>
      <c r="BM17" s="391"/>
      <c r="BN17" s="391"/>
      <c r="BO17" s="372"/>
      <c r="BP17" s="372">
        <v>2</v>
      </c>
      <c r="BQ17" s="389">
        <f ca="1">VLOOKUP(BP17,$BJ$9:$BM$248,4,FALSE)</f>
        <v>4.3800000000000017</v>
      </c>
      <c r="BR17" s="372"/>
      <c r="BS17" s="372"/>
      <c r="BT17" s="372">
        <v>25</v>
      </c>
      <c r="BU17" s="372"/>
      <c r="BV17" s="372"/>
      <c r="BW17" s="372"/>
      <c r="BX17" s="372"/>
      <c r="BZ17" s="388"/>
      <c r="CA17" s="388"/>
      <c r="CB17" s="19"/>
      <c r="CC17" s="372"/>
      <c r="CD17" s="389">
        <f t="shared" ca="1" si="72"/>
        <v>4.7</v>
      </c>
      <c r="CE17" s="389">
        <f ca="1">'Site&amp;Soil'!$F$173*EXP('Site&amp;Soil'!$F$174*CD17)</f>
        <v>0</v>
      </c>
      <c r="CF17" s="389">
        <f t="shared" ca="1" si="32"/>
        <v>0.45000000000000007</v>
      </c>
      <c r="CG17" s="389">
        <f>'Site&amp;Soil'!M225</f>
        <v>0</v>
      </c>
      <c r="CH17" s="390">
        <f t="shared" ca="1" si="33"/>
        <v>0</v>
      </c>
      <c r="CI17" s="391">
        <f t="shared" si="34"/>
        <v>0</v>
      </c>
      <c r="CJ17" s="392">
        <f t="shared" si="35"/>
        <v>0</v>
      </c>
      <c r="CK17" s="392">
        <f t="shared" ca="1" si="73"/>
        <v>0</v>
      </c>
      <c r="CL17" s="391">
        <f t="shared" ca="1" si="74"/>
        <v>0</v>
      </c>
      <c r="CM17" s="391">
        <f t="shared" ca="1" si="36"/>
        <v>0</v>
      </c>
      <c r="CN17" s="391">
        <f t="shared" ca="1" si="37"/>
        <v>0</v>
      </c>
      <c r="CO17" s="391">
        <f t="shared" ca="1" si="38"/>
        <v>0</v>
      </c>
      <c r="CP17" s="389">
        <f t="shared" ca="1" si="39"/>
        <v>4.7</v>
      </c>
      <c r="CQ17" s="389">
        <f t="shared" ca="1" si="40"/>
        <v>0</v>
      </c>
      <c r="CR17" s="393">
        <f t="shared" ca="1" si="41"/>
        <v>0</v>
      </c>
      <c r="CS17" s="389">
        <f t="shared" ca="1" si="42"/>
        <v>0</v>
      </c>
      <c r="CT17" s="394"/>
      <c r="CU17" s="372"/>
      <c r="CV17" s="389">
        <f t="shared" ca="1" si="75"/>
        <v>4.5999999999999996</v>
      </c>
      <c r="CW17" s="389">
        <f ca="1">'Site&amp;Soil'!$G$173*EXP('Site&amp;Soil'!$G$174*CV17)</f>
        <v>0</v>
      </c>
      <c r="CX17" s="389">
        <f t="shared" ca="1" si="43"/>
        <v>0.41625000000000001</v>
      </c>
      <c r="CY17" s="389">
        <f>'Site&amp;Soil'!M246</f>
        <v>0</v>
      </c>
      <c r="CZ17" s="390">
        <f t="shared" ca="1" si="44"/>
        <v>0</v>
      </c>
      <c r="DA17" s="391">
        <f t="shared" si="45"/>
        <v>0</v>
      </c>
      <c r="DB17" s="392">
        <f t="shared" si="46"/>
        <v>0</v>
      </c>
      <c r="DC17" s="392">
        <f t="shared" ca="1" si="76"/>
        <v>0</v>
      </c>
      <c r="DD17" s="391">
        <f t="shared" ca="1" si="77"/>
        <v>0</v>
      </c>
      <c r="DE17" s="391">
        <f t="shared" ca="1" si="47"/>
        <v>0</v>
      </c>
      <c r="DF17" s="391">
        <f t="shared" ca="1" si="48"/>
        <v>0</v>
      </c>
      <c r="DG17" s="391">
        <f t="shared" ca="1" si="49"/>
        <v>0</v>
      </c>
      <c r="DH17" s="389">
        <f t="shared" ca="1" si="50"/>
        <v>4.5999999999999996</v>
      </c>
      <c r="DI17" s="389">
        <f t="shared" ca="1" si="51"/>
        <v>0</v>
      </c>
      <c r="DJ17" s="393">
        <f t="shared" ca="1" si="52"/>
        <v>0</v>
      </c>
      <c r="DK17" s="389">
        <f t="shared" ca="1" si="53"/>
        <v>0</v>
      </c>
      <c r="DL17" s="394"/>
      <c r="DM17" s="372"/>
      <c r="DN17" s="389">
        <f t="shared" ca="1" si="78"/>
        <v>4.4000000000000004</v>
      </c>
      <c r="DO17" s="389">
        <f ca="1">'Site&amp;Soil'!$H$173*EXP('Site&amp;Soil'!$H$174*DN17)</f>
        <v>0</v>
      </c>
      <c r="DP17" s="389">
        <f t="shared" ca="1" si="54"/>
        <v>0.38250000000000001</v>
      </c>
      <c r="DQ17" s="389">
        <f>'Site&amp;Soil'!M267</f>
        <v>0</v>
      </c>
      <c r="DR17" s="390">
        <f t="shared" ca="1" si="55"/>
        <v>0</v>
      </c>
      <c r="DS17" s="391">
        <f t="shared" si="56"/>
        <v>0</v>
      </c>
      <c r="DT17" s="392">
        <f t="shared" si="57"/>
        <v>0</v>
      </c>
      <c r="DU17" s="392">
        <f t="shared" ca="1" si="79"/>
        <v>0</v>
      </c>
      <c r="DV17" s="391">
        <f t="shared" ca="1" si="80"/>
        <v>0</v>
      </c>
      <c r="DW17" s="391">
        <f t="shared" ca="1" si="58"/>
        <v>0</v>
      </c>
      <c r="DX17" s="391">
        <f t="shared" ca="1" si="59"/>
        <v>0</v>
      </c>
      <c r="DY17" s="391">
        <f t="shared" ca="1" si="60"/>
        <v>0</v>
      </c>
      <c r="DZ17" s="389">
        <f t="shared" ca="1" si="61"/>
        <v>4.4000000000000004</v>
      </c>
      <c r="EA17" s="389">
        <f t="shared" ca="1" si="62"/>
        <v>0</v>
      </c>
      <c r="EB17" s="393">
        <f t="shared" ca="1" si="63"/>
        <v>0</v>
      </c>
      <c r="EC17" s="389">
        <f t="shared" ca="1" si="64"/>
        <v>0</v>
      </c>
      <c r="ED17" s="394"/>
      <c r="EE17" s="391"/>
      <c r="EF17" s="392"/>
      <c r="EG17" s="391"/>
      <c r="EH17" s="391"/>
      <c r="EI17" s="391"/>
      <c r="EJ17" s="391"/>
      <c r="EK17" s="372"/>
      <c r="EL17" s="372">
        <v>2</v>
      </c>
      <c r="EM17" s="389" t="e">
        <f ca="1">VLOOKUP(EL17,$EF$9:$EI$248,4,FALSE)</f>
        <v>#VALUE!</v>
      </c>
      <c r="EN17" s="372"/>
      <c r="EO17" s="372"/>
      <c r="EP17" s="372">
        <v>25</v>
      </c>
      <c r="EQ17" s="372"/>
      <c r="ER17" s="372"/>
      <c r="ES17" s="372"/>
      <c r="ET17" s="372"/>
    </row>
    <row r="18" spans="1:150" x14ac:dyDescent="0.2">
      <c r="A18" s="372"/>
      <c r="B18" s="372">
        <v>10</v>
      </c>
      <c r="C18" s="372" t="s">
        <v>309</v>
      </c>
      <c r="D18" s="388"/>
      <c r="E18" s="388"/>
      <c r="F18" s="19"/>
      <c r="G18" s="372"/>
      <c r="H18" s="389">
        <f t="shared" ca="1" si="81"/>
        <v>5.7058844535053881</v>
      </c>
      <c r="I18" s="389">
        <f ca="1">'Site&amp;Soil'!$F$173*EXP('Site&amp;Soil'!$F$174*H18)</f>
        <v>0</v>
      </c>
      <c r="J18" s="389">
        <f t="shared" ca="1" si="65"/>
        <v>0.45000000000000007</v>
      </c>
      <c r="K18" s="389">
        <f ca="1">'Site&amp;Soil'!J226</f>
        <v>0.37336407417040579</v>
      </c>
      <c r="L18" s="390">
        <f t="shared" ca="1" si="0"/>
        <v>7.2312674112444391E-3</v>
      </c>
      <c r="M18" s="391">
        <f t="shared" si="1"/>
        <v>0</v>
      </c>
      <c r="N18" s="392">
        <f t="shared" si="2"/>
        <v>0</v>
      </c>
      <c r="O18" s="392">
        <f t="shared" ca="1" si="66"/>
        <v>31108.586910078437</v>
      </c>
      <c r="P18" s="391">
        <f t="shared" ca="1" si="67"/>
        <v>1.272131889304251</v>
      </c>
      <c r="Q18" s="391">
        <f t="shared" ca="1" si="3"/>
        <v>2.2495451073271555E-2</v>
      </c>
      <c r="R18" s="391">
        <f t="shared" ca="1" si="4"/>
        <v>2.6109376273662768E-3</v>
      </c>
      <c r="S18" s="391">
        <f t="shared" ca="1" si="5"/>
        <v>4.4187807657567274E-2</v>
      </c>
      <c r="T18" s="389">
        <f t="shared" ca="1" si="6"/>
        <v>5.7500722611629556</v>
      </c>
      <c r="U18" s="389">
        <f t="shared" ca="1" si="7"/>
        <v>0.33753251752333002</v>
      </c>
      <c r="V18" s="393">
        <f t="shared" ca="1" si="8"/>
        <v>2.2414053631539406E-3</v>
      </c>
      <c r="W18" s="389">
        <f t="shared" ca="1" si="9"/>
        <v>-4.9809008070087566E-3</v>
      </c>
      <c r="X18" s="395">
        <f>-'Profit Calculator'!$F$29*'Quantity of Lime to Apply'!$H$9</f>
        <v>-4.2318645016797315E-2</v>
      </c>
      <c r="Y18" s="372"/>
      <c r="Z18" s="389">
        <f t="shared" ca="1" si="82"/>
        <v>4.7470753312151945</v>
      </c>
      <c r="AA18" s="389">
        <f ca="1">'Site&amp;Soil'!$G$173*EXP('Site&amp;Soil'!$G$174*Z18)</f>
        <v>0</v>
      </c>
      <c r="AB18" s="389">
        <f t="shared" ca="1" si="10"/>
        <v>0.41625000000000001</v>
      </c>
      <c r="AC18" s="389">
        <f>'Site&amp;Soil'!M247</f>
        <v>0</v>
      </c>
      <c r="AD18" s="390">
        <f t="shared" ca="1" si="11"/>
        <v>0</v>
      </c>
      <c r="AE18" s="391">
        <f t="shared" si="12"/>
        <v>0</v>
      </c>
      <c r="AF18" s="392">
        <f t="shared" si="13"/>
        <v>0</v>
      </c>
      <c r="AG18" s="392">
        <f t="shared" ca="1" si="68"/>
        <v>0</v>
      </c>
      <c r="AH18" s="391">
        <f t="shared" ca="1" si="69"/>
        <v>0</v>
      </c>
      <c r="AI18" s="391">
        <f t="shared" ca="1" si="14"/>
        <v>0</v>
      </c>
      <c r="AJ18" s="391">
        <f t="shared" ca="1" si="15"/>
        <v>0</v>
      </c>
      <c r="AK18" s="391">
        <f t="shared" ca="1" si="16"/>
        <v>6.2725228285075716E-3</v>
      </c>
      <c r="AL18" s="389">
        <f t="shared" ca="1" si="17"/>
        <v>4.7533478540437022</v>
      </c>
      <c r="AM18" s="389">
        <f t="shared" ca="1" si="18"/>
        <v>0</v>
      </c>
      <c r="AN18" s="393">
        <f t="shared" ca="1" si="19"/>
        <v>0</v>
      </c>
      <c r="AO18" s="389">
        <f t="shared" ca="1" si="20"/>
        <v>5.3847576291986563E-3</v>
      </c>
      <c r="AP18" s="395">
        <f>-'Profit Calculator'!$F$29*'Quantity of Lime to Apply'!$H$19</f>
        <v>-2.5391187010078389E-2</v>
      </c>
      <c r="AQ18" s="372"/>
      <c r="AR18" s="389">
        <f t="shared" ca="1" si="83"/>
        <v>4.4000000000000004</v>
      </c>
      <c r="AS18" s="389">
        <f ca="1">'Site&amp;Soil'!$H$173*EXP('Site&amp;Soil'!$H$174*AR18)</f>
        <v>0</v>
      </c>
      <c r="AT18" s="389">
        <f t="shared" ca="1" si="21"/>
        <v>0.38250000000000001</v>
      </c>
      <c r="AU18" s="389">
        <f>'Site&amp;Soil'!M268</f>
        <v>0</v>
      </c>
      <c r="AV18" s="390">
        <f t="shared" ca="1" si="22"/>
        <v>0</v>
      </c>
      <c r="AW18" s="391">
        <f t="shared" si="23"/>
        <v>0</v>
      </c>
      <c r="AX18" s="392">
        <f t="shared" si="24"/>
        <v>0</v>
      </c>
      <c r="AY18" s="392">
        <f t="shared" ca="1" si="70"/>
        <v>0</v>
      </c>
      <c r="AZ18" s="391">
        <f t="shared" ca="1" si="71"/>
        <v>0</v>
      </c>
      <c r="BA18" s="391">
        <f t="shared" ca="1" si="25"/>
        <v>0</v>
      </c>
      <c r="BB18" s="391">
        <f t="shared" ca="1" si="26"/>
        <v>0</v>
      </c>
      <c r="BC18" s="391">
        <f t="shared" ca="1" si="27"/>
        <v>0</v>
      </c>
      <c r="BD18" s="389">
        <f t="shared" ca="1" si="28"/>
        <v>4.4000000000000004</v>
      </c>
      <c r="BE18" s="389">
        <f t="shared" ca="1" si="29"/>
        <v>0</v>
      </c>
      <c r="BF18" s="393">
        <f t="shared" ca="1" si="30"/>
        <v>0</v>
      </c>
      <c r="BG18" s="389">
        <f t="shared" ca="1" si="31"/>
        <v>0</v>
      </c>
      <c r="BH18" s="395">
        <f>-0.02</f>
        <v>-0.02</v>
      </c>
      <c r="BI18" s="391"/>
      <c r="BJ18" s="392">
        <v>1</v>
      </c>
      <c r="BK18" s="391">
        <f ca="1">AVERAGE(H13:H18)</f>
        <v>5.5274222634420838</v>
      </c>
      <c r="BL18" s="391">
        <f ca="1">AVERAGE(Z13:Z18)</f>
        <v>4.7121106421286312</v>
      </c>
      <c r="BM18" s="391">
        <f ca="1">AVERAGE(AR13:AR18)</f>
        <v>4.3999999999999995</v>
      </c>
      <c r="BN18" s="391"/>
      <c r="BO18" s="372"/>
      <c r="BP18" s="372">
        <v>5</v>
      </c>
      <c r="BQ18" s="389">
        <f ca="1">VLOOKUP(BP18,$BJ$9:$BM$248,2,FALSE)</f>
        <v>5.998068252464825</v>
      </c>
      <c r="BR18" s="372"/>
      <c r="BS18" s="372"/>
      <c r="BT18" s="372"/>
      <c r="BU18" s="372">
        <v>5</v>
      </c>
      <c r="BV18" s="372"/>
      <c r="BW18" s="372"/>
      <c r="BX18" s="372"/>
      <c r="BZ18" s="388"/>
      <c r="CA18" s="388"/>
      <c r="CB18" s="19"/>
      <c r="CC18" s="372"/>
      <c r="CD18" s="389">
        <f t="shared" ca="1" si="72"/>
        <v>4.7</v>
      </c>
      <c r="CE18" s="389">
        <f ca="1">'Site&amp;Soil'!$F$173*EXP('Site&amp;Soil'!$F$174*CD18)</f>
        <v>0</v>
      </c>
      <c r="CF18" s="389">
        <f t="shared" ca="1" si="32"/>
        <v>0.45000000000000007</v>
      </c>
      <c r="CG18" s="389">
        <f>'Site&amp;Soil'!M226</f>
        <v>0</v>
      </c>
      <c r="CH18" s="390">
        <f t="shared" ca="1" si="33"/>
        <v>0</v>
      </c>
      <c r="CI18" s="391">
        <f t="shared" si="34"/>
        <v>0</v>
      </c>
      <c r="CJ18" s="392">
        <f t="shared" si="35"/>
        <v>0</v>
      </c>
      <c r="CK18" s="392">
        <f t="shared" ca="1" si="73"/>
        <v>0</v>
      </c>
      <c r="CL18" s="391">
        <f t="shared" ca="1" si="74"/>
        <v>0</v>
      </c>
      <c r="CM18" s="391">
        <f t="shared" ca="1" si="36"/>
        <v>0</v>
      </c>
      <c r="CN18" s="391">
        <f t="shared" ca="1" si="37"/>
        <v>0</v>
      </c>
      <c r="CO18" s="391">
        <f t="shared" ca="1" si="38"/>
        <v>0</v>
      </c>
      <c r="CP18" s="389">
        <f t="shared" ca="1" si="39"/>
        <v>4.7</v>
      </c>
      <c r="CQ18" s="389">
        <f t="shared" ca="1" si="40"/>
        <v>0</v>
      </c>
      <c r="CR18" s="393">
        <f t="shared" ca="1" si="41"/>
        <v>0</v>
      </c>
      <c r="CS18" s="389">
        <f t="shared" ca="1" si="42"/>
        <v>0</v>
      </c>
      <c r="CT18" s="394" t="e">
        <v>#VALUE!</v>
      </c>
      <c r="CU18" s="372"/>
      <c r="CV18" s="389">
        <f t="shared" ca="1" si="75"/>
        <v>4.5999999999999996</v>
      </c>
      <c r="CW18" s="389">
        <f ca="1">'Site&amp;Soil'!$G$173*EXP('Site&amp;Soil'!$G$174*CV18)</f>
        <v>0</v>
      </c>
      <c r="CX18" s="389">
        <f t="shared" ca="1" si="43"/>
        <v>0.41625000000000001</v>
      </c>
      <c r="CY18" s="389">
        <f>'Site&amp;Soil'!M247</f>
        <v>0</v>
      </c>
      <c r="CZ18" s="390">
        <f t="shared" ca="1" si="44"/>
        <v>0</v>
      </c>
      <c r="DA18" s="391">
        <f t="shared" si="45"/>
        <v>0</v>
      </c>
      <c r="DB18" s="392">
        <f t="shared" si="46"/>
        <v>0</v>
      </c>
      <c r="DC18" s="392">
        <f t="shared" ca="1" si="76"/>
        <v>0</v>
      </c>
      <c r="DD18" s="391">
        <f t="shared" ca="1" si="77"/>
        <v>0</v>
      </c>
      <c r="DE18" s="391">
        <f t="shared" ca="1" si="47"/>
        <v>0</v>
      </c>
      <c r="DF18" s="391">
        <f t="shared" ca="1" si="48"/>
        <v>0</v>
      </c>
      <c r="DG18" s="391">
        <f t="shared" ca="1" si="49"/>
        <v>0</v>
      </c>
      <c r="DH18" s="389">
        <f t="shared" ca="1" si="50"/>
        <v>4.5999999999999996</v>
      </c>
      <c r="DI18" s="389">
        <f t="shared" ca="1" si="51"/>
        <v>0</v>
      </c>
      <c r="DJ18" s="393">
        <f t="shared" ca="1" si="52"/>
        <v>0</v>
      </c>
      <c r="DK18" s="389">
        <f t="shared" ca="1" si="53"/>
        <v>0</v>
      </c>
      <c r="DL18" s="394" t="e">
        <v>#VALUE!</v>
      </c>
      <c r="DM18" s="372"/>
      <c r="DN18" s="389">
        <f t="shared" ca="1" si="78"/>
        <v>4.4000000000000004</v>
      </c>
      <c r="DO18" s="389">
        <f ca="1">'Site&amp;Soil'!$H$173*EXP('Site&amp;Soil'!$H$174*DN18)</f>
        <v>0</v>
      </c>
      <c r="DP18" s="389">
        <f t="shared" ca="1" si="54"/>
        <v>0.38250000000000001</v>
      </c>
      <c r="DQ18" s="389">
        <f>'Site&amp;Soil'!M268</f>
        <v>0</v>
      </c>
      <c r="DR18" s="390">
        <f t="shared" ca="1" si="55"/>
        <v>0</v>
      </c>
      <c r="DS18" s="391">
        <f t="shared" si="56"/>
        <v>0</v>
      </c>
      <c r="DT18" s="392">
        <f t="shared" si="57"/>
        <v>0</v>
      </c>
      <c r="DU18" s="392">
        <f t="shared" ca="1" si="79"/>
        <v>0</v>
      </c>
      <c r="DV18" s="391">
        <f t="shared" ca="1" si="80"/>
        <v>0</v>
      </c>
      <c r="DW18" s="391">
        <f t="shared" ca="1" si="58"/>
        <v>0</v>
      </c>
      <c r="DX18" s="391">
        <f t="shared" ca="1" si="59"/>
        <v>0</v>
      </c>
      <c r="DY18" s="391">
        <f t="shared" ca="1" si="60"/>
        <v>0</v>
      </c>
      <c r="DZ18" s="389">
        <f t="shared" ca="1" si="61"/>
        <v>4.4000000000000004</v>
      </c>
      <c r="EA18" s="389">
        <f t="shared" ca="1" si="62"/>
        <v>0</v>
      </c>
      <c r="EB18" s="393">
        <f t="shared" ca="1" si="63"/>
        <v>0</v>
      </c>
      <c r="EC18" s="389">
        <f t="shared" ca="1" si="64"/>
        <v>0</v>
      </c>
      <c r="ED18" s="394" t="e">
        <v>#VALUE!</v>
      </c>
      <c r="EE18" s="391"/>
      <c r="EF18" s="392">
        <v>1</v>
      </c>
      <c r="EG18" s="391">
        <f ca="1">AVERAGE(CD13:CD18)</f>
        <v>4.7</v>
      </c>
      <c r="EH18" s="391">
        <f ca="1">AVERAGE(CV13:CV18)</f>
        <v>4.6000000000000005</v>
      </c>
      <c r="EI18" s="391">
        <f ca="1">AVERAGE(DN13:DN18)</f>
        <v>4.3999999999999995</v>
      </c>
      <c r="EJ18" s="391"/>
      <c r="EK18" s="372"/>
      <c r="EL18" s="372">
        <v>5</v>
      </c>
      <c r="EM18" s="389" t="e">
        <f ca="1">VLOOKUP(EL18,$EF$9:$EI$248,2,FALSE)</f>
        <v>#VALUE!</v>
      </c>
      <c r="EN18" s="372"/>
      <c r="EO18" s="372"/>
      <c r="EP18" s="372"/>
      <c r="EQ18" s="372">
        <v>5</v>
      </c>
      <c r="ER18" s="372"/>
      <c r="ES18" s="372"/>
      <c r="ET18" s="372"/>
    </row>
    <row r="19" spans="1:150" x14ac:dyDescent="0.2">
      <c r="A19" s="372"/>
      <c r="B19" s="372">
        <v>11</v>
      </c>
      <c r="C19" s="372" t="s">
        <v>310</v>
      </c>
      <c r="D19" s="388"/>
      <c r="E19" s="388"/>
      <c r="F19" s="19"/>
      <c r="G19" s="372"/>
      <c r="H19" s="389">
        <f t="shared" ca="1" si="81"/>
        <v>5.7027727153391492</v>
      </c>
      <c r="I19" s="389">
        <f ca="1">'Site&amp;Soil'!$F$173*EXP('Site&amp;Soil'!$F$174*H19)</f>
        <v>0</v>
      </c>
      <c r="J19" s="389">
        <f t="shared" ca="1" si="65"/>
        <v>0.45000000000000007</v>
      </c>
      <c r="K19" s="389">
        <f ca="1">'Site&amp;Soil'!J227</f>
        <v>0.31935521622611851</v>
      </c>
      <c r="L19" s="390">
        <f t="shared" ca="1" si="0"/>
        <v>6.2304335654124691E-3</v>
      </c>
      <c r="M19" s="391">
        <f t="shared" si="1"/>
        <v>0</v>
      </c>
      <c r="N19" s="392">
        <f t="shared" si="2"/>
        <v>0</v>
      </c>
      <c r="O19" s="392">
        <f t="shared" ca="1" si="66"/>
        <v>30558.485383123541</v>
      </c>
      <c r="P19" s="391">
        <f t="shared" ca="1" si="67"/>
        <v>1.2496364382309795</v>
      </c>
      <c r="Q19" s="391">
        <f t="shared" ca="1" si="3"/>
        <v>1.9039261303917924E-2</v>
      </c>
      <c r="R19" s="391">
        <f t="shared" ca="1" si="4"/>
        <v>2.2076107587306703E-3</v>
      </c>
      <c r="S19" s="391">
        <f t="shared" ca="1" si="5"/>
        <v>3.7403667878193887E-2</v>
      </c>
      <c r="T19" s="389">
        <f t="shared" ca="1" si="6"/>
        <v>5.7401763832173431</v>
      </c>
      <c r="U19" s="389">
        <f t="shared" ca="1" si="7"/>
        <v>0.33307937244780444</v>
      </c>
      <c r="V19" s="393">
        <f t="shared" ca="1" si="8"/>
        <v>1.8492606780918335E-3</v>
      </c>
      <c r="W19" s="389">
        <f t="shared" ca="1" si="9"/>
        <v>-4.1094681735374073E-3</v>
      </c>
      <c r="X19" s="394"/>
      <c r="Y19" s="372"/>
      <c r="Z19" s="389">
        <f t="shared" ca="1" si="82"/>
        <v>4.7333414246628225</v>
      </c>
      <c r="AA19" s="389">
        <f ca="1">'Site&amp;Soil'!$G$173*EXP('Site&amp;Soil'!$G$174*Z19)</f>
        <v>0</v>
      </c>
      <c r="AB19" s="389">
        <f t="shared" ca="1" si="10"/>
        <v>0.41625000000000001</v>
      </c>
      <c r="AC19" s="389">
        <f>'Site&amp;Soil'!M248</f>
        <v>0</v>
      </c>
      <c r="AD19" s="390">
        <f t="shared" ca="1" si="11"/>
        <v>0</v>
      </c>
      <c r="AE19" s="391">
        <f t="shared" si="12"/>
        <v>0</v>
      </c>
      <c r="AF19" s="392">
        <f t="shared" si="13"/>
        <v>0</v>
      </c>
      <c r="AG19" s="392">
        <f t="shared" ca="1" si="68"/>
        <v>0</v>
      </c>
      <c r="AH19" s="391">
        <f t="shared" ca="1" si="69"/>
        <v>0</v>
      </c>
      <c r="AI19" s="391">
        <f t="shared" ca="1" si="14"/>
        <v>0</v>
      </c>
      <c r="AJ19" s="391">
        <f t="shared" ca="1" si="15"/>
        <v>0</v>
      </c>
      <c r="AK19" s="391">
        <f t="shared" ca="1" si="16"/>
        <v>5.3035693903439526E-3</v>
      </c>
      <c r="AL19" s="389">
        <f t="shared" ca="1" si="17"/>
        <v>4.7386449940531667</v>
      </c>
      <c r="AM19" s="389">
        <f t="shared" ca="1" si="18"/>
        <v>0</v>
      </c>
      <c r="AN19" s="393">
        <f t="shared" ca="1" si="19"/>
        <v>0</v>
      </c>
      <c r="AO19" s="389">
        <f t="shared" ca="1" si="20"/>
        <v>4.442668295716116E-3</v>
      </c>
      <c r="AP19" s="394"/>
      <c r="AQ19" s="372"/>
      <c r="AR19" s="389">
        <f t="shared" ca="1" si="83"/>
        <v>4.3800000000000008</v>
      </c>
      <c r="AS19" s="389">
        <f ca="1">'Site&amp;Soil'!$H$173*EXP('Site&amp;Soil'!$H$174*AR19)</f>
        <v>0</v>
      </c>
      <c r="AT19" s="389">
        <f t="shared" ca="1" si="21"/>
        <v>0.38250000000000001</v>
      </c>
      <c r="AU19" s="389">
        <f>'Site&amp;Soil'!M269</f>
        <v>0</v>
      </c>
      <c r="AV19" s="390">
        <f t="shared" ca="1" si="22"/>
        <v>0</v>
      </c>
      <c r="AW19" s="391">
        <f t="shared" si="23"/>
        <v>0</v>
      </c>
      <c r="AX19" s="392">
        <f t="shared" si="24"/>
        <v>0</v>
      </c>
      <c r="AY19" s="392">
        <f t="shared" ca="1" si="70"/>
        <v>0</v>
      </c>
      <c r="AZ19" s="391">
        <f t="shared" ca="1" si="71"/>
        <v>0</v>
      </c>
      <c r="BA19" s="391">
        <f t="shared" ca="1" si="25"/>
        <v>0</v>
      </c>
      <c r="BB19" s="391">
        <f t="shared" ca="1" si="26"/>
        <v>0</v>
      </c>
      <c r="BC19" s="391">
        <f t="shared" ca="1" si="27"/>
        <v>0</v>
      </c>
      <c r="BD19" s="389">
        <f t="shared" ca="1" si="28"/>
        <v>4.3800000000000008</v>
      </c>
      <c r="BE19" s="389">
        <f t="shared" ca="1" si="29"/>
        <v>0</v>
      </c>
      <c r="BF19" s="393">
        <f t="shared" ca="1" si="30"/>
        <v>0</v>
      </c>
      <c r="BG19" s="389">
        <f t="shared" ca="1" si="31"/>
        <v>0</v>
      </c>
      <c r="BH19" s="394"/>
      <c r="BI19" s="391"/>
      <c r="BJ19" s="392"/>
      <c r="BK19" s="391"/>
      <c r="BL19" s="391"/>
      <c r="BM19" s="391"/>
      <c r="BN19" s="391"/>
      <c r="BO19" s="372"/>
      <c r="BP19" s="372">
        <v>5</v>
      </c>
      <c r="BQ19" s="389">
        <f ca="1">VLOOKUP(BP19,$BJ$9:$BM$248,3,FALSE)</f>
        <v>5.157778250101857</v>
      </c>
      <c r="BR19" s="372"/>
      <c r="BS19" s="372"/>
      <c r="BT19" s="372"/>
      <c r="BU19" s="372">
        <v>15</v>
      </c>
      <c r="BV19" s="372"/>
      <c r="BW19" s="372"/>
      <c r="BX19" s="372"/>
      <c r="BZ19" s="388"/>
      <c r="CA19" s="388"/>
      <c r="CB19" s="19"/>
      <c r="CC19" s="372"/>
      <c r="CD19" s="389" t="e">
        <f t="shared" ca="1" si="72"/>
        <v>#VALUE!</v>
      </c>
      <c r="CE19" s="389" t="e">
        <f ca="1">'Site&amp;Soil'!$F$173*EXP('Site&amp;Soil'!$F$174*CD19)</f>
        <v>#VALUE!</v>
      </c>
      <c r="CF19" s="389" t="e">
        <f t="shared" ca="1" si="32"/>
        <v>#VALUE!</v>
      </c>
      <c r="CG19" s="389">
        <f>'Site&amp;Soil'!M227</f>
        <v>0</v>
      </c>
      <c r="CH19" s="390" t="e">
        <f t="shared" ca="1" si="33"/>
        <v>#VALUE!</v>
      </c>
      <c r="CI19" s="391">
        <f t="shared" si="34"/>
        <v>0</v>
      </c>
      <c r="CJ19" s="392">
        <f t="shared" si="35"/>
        <v>0</v>
      </c>
      <c r="CK19" s="392">
        <f t="shared" ca="1" si="73"/>
        <v>0</v>
      </c>
      <c r="CL19" s="391">
        <f t="shared" ca="1" si="74"/>
        <v>0</v>
      </c>
      <c r="CM19" s="391" t="e">
        <f t="shared" ca="1" si="36"/>
        <v>#VALUE!</v>
      </c>
      <c r="CN19" s="391" t="e">
        <f t="shared" ca="1" si="37"/>
        <v>#VALUE!</v>
      </c>
      <c r="CO19" s="391" t="e">
        <f t="shared" ca="1" si="38"/>
        <v>#VALUE!</v>
      </c>
      <c r="CP19" s="389" t="e">
        <f t="shared" ca="1" si="39"/>
        <v>#VALUE!</v>
      </c>
      <c r="CQ19" s="389" t="e">
        <f t="shared" ca="1" si="40"/>
        <v>#VALUE!</v>
      </c>
      <c r="CR19" s="393" t="e">
        <f t="shared" ca="1" si="41"/>
        <v>#VALUE!</v>
      </c>
      <c r="CS19" s="389" t="e">
        <f t="shared" ca="1" si="42"/>
        <v>#VALUE!</v>
      </c>
      <c r="CT19" s="394"/>
      <c r="CU19" s="372"/>
      <c r="CV19" s="389" t="e">
        <f t="shared" ca="1" si="75"/>
        <v>#VALUE!</v>
      </c>
      <c r="CW19" s="389" t="e">
        <f ca="1">'Site&amp;Soil'!$G$173*EXP('Site&amp;Soil'!$G$174*CV19)</f>
        <v>#VALUE!</v>
      </c>
      <c r="CX19" s="389" t="e">
        <f t="shared" ca="1" si="43"/>
        <v>#VALUE!</v>
      </c>
      <c r="CY19" s="389">
        <f>'Site&amp;Soil'!M248</f>
        <v>0</v>
      </c>
      <c r="CZ19" s="390" t="e">
        <f t="shared" ca="1" si="44"/>
        <v>#VALUE!</v>
      </c>
      <c r="DA19" s="391">
        <f t="shared" si="45"/>
        <v>0</v>
      </c>
      <c r="DB19" s="392">
        <f t="shared" si="46"/>
        <v>0</v>
      </c>
      <c r="DC19" s="392">
        <f t="shared" ca="1" si="76"/>
        <v>0</v>
      </c>
      <c r="DD19" s="391">
        <f t="shared" ca="1" si="77"/>
        <v>0</v>
      </c>
      <c r="DE19" s="391" t="e">
        <f t="shared" ca="1" si="47"/>
        <v>#VALUE!</v>
      </c>
      <c r="DF19" s="391" t="e">
        <f t="shared" ca="1" si="48"/>
        <v>#VALUE!</v>
      </c>
      <c r="DG19" s="391" t="e">
        <f t="shared" ca="1" si="49"/>
        <v>#VALUE!</v>
      </c>
      <c r="DH19" s="389" t="e">
        <f t="shared" ca="1" si="50"/>
        <v>#VALUE!</v>
      </c>
      <c r="DI19" s="389" t="e">
        <f t="shared" ca="1" si="51"/>
        <v>#VALUE!</v>
      </c>
      <c r="DJ19" s="393" t="e">
        <f t="shared" ca="1" si="52"/>
        <v>#VALUE!</v>
      </c>
      <c r="DK19" s="389" t="e">
        <f t="shared" ca="1" si="53"/>
        <v>#VALUE!</v>
      </c>
      <c r="DL19" s="394"/>
      <c r="DM19" s="372"/>
      <c r="DN19" s="389" t="e">
        <f t="shared" ca="1" si="78"/>
        <v>#VALUE!</v>
      </c>
      <c r="DO19" s="389" t="e">
        <f ca="1">'Site&amp;Soil'!$H$173*EXP('Site&amp;Soil'!$H$174*DN19)</f>
        <v>#VALUE!</v>
      </c>
      <c r="DP19" s="389" t="e">
        <f t="shared" ca="1" si="54"/>
        <v>#VALUE!</v>
      </c>
      <c r="DQ19" s="389">
        <f>'Site&amp;Soil'!M269</f>
        <v>0</v>
      </c>
      <c r="DR19" s="390" t="e">
        <f t="shared" ca="1" si="55"/>
        <v>#VALUE!</v>
      </c>
      <c r="DS19" s="391">
        <f t="shared" si="56"/>
        <v>0</v>
      </c>
      <c r="DT19" s="392">
        <f t="shared" si="57"/>
        <v>0</v>
      </c>
      <c r="DU19" s="392">
        <f t="shared" ca="1" si="79"/>
        <v>0</v>
      </c>
      <c r="DV19" s="391">
        <f t="shared" ca="1" si="80"/>
        <v>0</v>
      </c>
      <c r="DW19" s="391" t="e">
        <f t="shared" ca="1" si="58"/>
        <v>#VALUE!</v>
      </c>
      <c r="DX19" s="391" t="e">
        <f t="shared" ca="1" si="59"/>
        <v>#VALUE!</v>
      </c>
      <c r="DY19" s="391" t="e">
        <f t="shared" ca="1" si="60"/>
        <v>#VALUE!</v>
      </c>
      <c r="DZ19" s="389" t="e">
        <f t="shared" ca="1" si="61"/>
        <v>#VALUE!</v>
      </c>
      <c r="EA19" s="389" t="e">
        <f t="shared" ca="1" si="62"/>
        <v>#VALUE!</v>
      </c>
      <c r="EB19" s="393" t="e">
        <f t="shared" ca="1" si="63"/>
        <v>#VALUE!</v>
      </c>
      <c r="EC19" s="389" t="e">
        <f t="shared" ca="1" si="64"/>
        <v>#VALUE!</v>
      </c>
      <c r="ED19" s="394"/>
      <c r="EE19" s="391"/>
      <c r="EF19" s="392"/>
      <c r="EG19" s="391"/>
      <c r="EH19" s="391"/>
      <c r="EI19" s="391"/>
      <c r="EJ19" s="391"/>
      <c r="EK19" s="372"/>
      <c r="EL19" s="372">
        <v>5</v>
      </c>
      <c r="EM19" s="389" t="e">
        <f ca="1">VLOOKUP(EL19,$EF$9:$EI$248,3,FALSE)</f>
        <v>#VALUE!</v>
      </c>
      <c r="EN19" s="372"/>
      <c r="EO19" s="372"/>
      <c r="EP19" s="372"/>
      <c r="EQ19" s="372">
        <v>15</v>
      </c>
      <c r="ER19" s="372"/>
      <c r="ES19" s="372"/>
      <c r="ET19" s="372"/>
    </row>
    <row r="20" spans="1:150" x14ac:dyDescent="0.2">
      <c r="A20" s="372"/>
      <c r="B20" s="372">
        <v>12</v>
      </c>
      <c r="C20" s="372" t="s">
        <v>311</v>
      </c>
      <c r="D20" s="388"/>
      <c r="E20" s="388"/>
      <c r="F20" s="19"/>
      <c r="G20" s="372"/>
      <c r="H20" s="389">
        <f t="shared" ca="1" si="81"/>
        <v>5.7360669150438062</v>
      </c>
      <c r="I20" s="389">
        <f ca="1">'Site&amp;Soil'!$F$173*EXP('Site&amp;Soil'!$F$174*H20)</f>
        <v>0</v>
      </c>
      <c r="J20" s="389">
        <f t="shared" ca="1" si="65"/>
        <v>0.45000000000000007</v>
      </c>
      <c r="K20" s="389">
        <f ca="1">'Site&amp;Soil'!J228</f>
        <v>0.2566091252630372</v>
      </c>
      <c r="L20" s="390">
        <f t="shared" ca="1" si="0"/>
        <v>4.6308519782309746E-3</v>
      </c>
      <c r="M20" s="391">
        <f t="shared" si="1"/>
        <v>0</v>
      </c>
      <c r="N20" s="392">
        <f t="shared" si="2"/>
        <v>0</v>
      </c>
      <c r="O20" s="392">
        <f t="shared" ca="1" si="66"/>
        <v>30092.901177620639</v>
      </c>
      <c r="P20" s="391">
        <f t="shared" ca="1" si="67"/>
        <v>1.2305971769270616</v>
      </c>
      <c r="Q20" s="391">
        <f t="shared" ca="1" si="3"/>
        <v>1.3935577094909377E-2</v>
      </c>
      <c r="R20" s="391">
        <f t="shared" ca="1" si="4"/>
        <v>1.6335470063532692E-3</v>
      </c>
      <c r="S20" s="391">
        <f t="shared" ca="1" si="5"/>
        <v>2.733784464123579E-2</v>
      </c>
      <c r="T20" s="389">
        <f t="shared" ca="1" si="6"/>
        <v>5.7634047596850424</v>
      </c>
      <c r="U20" s="389">
        <f t="shared" ca="1" si="7"/>
        <v>0.34353214185826914</v>
      </c>
      <c r="V20" s="393">
        <f t="shared" ca="1" si="8"/>
        <v>1.6167550757029772E-3</v>
      </c>
      <c r="W20" s="389">
        <f t="shared" ca="1" si="9"/>
        <v>-3.5927890571177267E-3</v>
      </c>
      <c r="X20" s="394"/>
      <c r="Y20" s="372"/>
      <c r="Z20" s="389">
        <f t="shared" ca="1" si="82"/>
        <v>4.7430876623488825</v>
      </c>
      <c r="AA20" s="389">
        <f ca="1">'Site&amp;Soil'!$G$173*EXP('Site&amp;Soil'!$G$174*Z20)</f>
        <v>0</v>
      </c>
      <c r="AB20" s="389">
        <f t="shared" ca="1" si="10"/>
        <v>0.41625000000000001</v>
      </c>
      <c r="AC20" s="389">
        <f>'Site&amp;Soil'!M249</f>
        <v>0</v>
      </c>
      <c r="AD20" s="390">
        <f t="shared" ca="1" si="11"/>
        <v>0</v>
      </c>
      <c r="AE20" s="391">
        <f t="shared" si="12"/>
        <v>0</v>
      </c>
      <c r="AF20" s="392">
        <f t="shared" si="13"/>
        <v>0</v>
      </c>
      <c r="AG20" s="392">
        <f t="shared" ca="1" si="68"/>
        <v>0</v>
      </c>
      <c r="AH20" s="391">
        <f t="shared" ca="1" si="69"/>
        <v>0</v>
      </c>
      <c r="AI20" s="391">
        <f t="shared" ca="1" si="14"/>
        <v>0</v>
      </c>
      <c r="AJ20" s="391">
        <f t="shared" ca="1" si="15"/>
        <v>0</v>
      </c>
      <c r="AK20" s="391">
        <f t="shared" ca="1" si="16"/>
        <v>3.9244372525003464E-3</v>
      </c>
      <c r="AL20" s="389">
        <f t="shared" ca="1" si="17"/>
        <v>4.7470120996013829</v>
      </c>
      <c r="AM20" s="389">
        <f t="shared" ca="1" si="18"/>
        <v>0</v>
      </c>
      <c r="AN20" s="393">
        <f t="shared" ca="1" si="19"/>
        <v>0</v>
      </c>
      <c r="AO20" s="389">
        <f t="shared" ca="1" si="20"/>
        <v>3.8840962779651102E-3</v>
      </c>
      <c r="AP20" s="394"/>
      <c r="AQ20" s="372"/>
      <c r="AR20" s="389">
        <f t="shared" ca="1" si="83"/>
        <v>4.3800000000000008</v>
      </c>
      <c r="AS20" s="389">
        <f ca="1">'Site&amp;Soil'!$H$173*EXP('Site&amp;Soil'!$H$174*AR20)</f>
        <v>0</v>
      </c>
      <c r="AT20" s="389">
        <f t="shared" ca="1" si="21"/>
        <v>0.38250000000000001</v>
      </c>
      <c r="AU20" s="389">
        <f>'Site&amp;Soil'!M270</f>
        <v>0</v>
      </c>
      <c r="AV20" s="390">
        <f t="shared" ca="1" si="22"/>
        <v>0</v>
      </c>
      <c r="AW20" s="391">
        <f t="shared" si="23"/>
        <v>0</v>
      </c>
      <c r="AX20" s="392">
        <f t="shared" si="24"/>
        <v>0</v>
      </c>
      <c r="AY20" s="392">
        <f t="shared" ca="1" si="70"/>
        <v>0</v>
      </c>
      <c r="AZ20" s="391">
        <f t="shared" ca="1" si="71"/>
        <v>0</v>
      </c>
      <c r="BA20" s="391">
        <f t="shared" ca="1" si="25"/>
        <v>0</v>
      </c>
      <c r="BB20" s="391">
        <f t="shared" ca="1" si="26"/>
        <v>0</v>
      </c>
      <c r="BC20" s="391">
        <f t="shared" ca="1" si="27"/>
        <v>0</v>
      </c>
      <c r="BD20" s="389">
        <f t="shared" ca="1" si="28"/>
        <v>4.3800000000000008</v>
      </c>
      <c r="BE20" s="389">
        <f t="shared" ca="1" si="29"/>
        <v>0</v>
      </c>
      <c r="BF20" s="393">
        <f t="shared" ca="1" si="30"/>
        <v>0</v>
      </c>
      <c r="BG20" s="389">
        <f t="shared" ca="1" si="31"/>
        <v>0</v>
      </c>
      <c r="BH20" s="394"/>
      <c r="BI20" s="391"/>
      <c r="BJ20" s="392"/>
      <c r="BK20" s="391"/>
      <c r="BL20" s="391"/>
      <c r="BM20" s="391"/>
      <c r="BN20" s="391"/>
      <c r="BO20" s="372"/>
      <c r="BP20" s="372">
        <v>5</v>
      </c>
      <c r="BQ20" s="389">
        <f ca="1">VLOOKUP(BP20,$BJ$9:$BM$248,4,FALSE)</f>
        <v>4.4399999999999986</v>
      </c>
      <c r="BR20" s="372"/>
      <c r="BS20" s="372"/>
      <c r="BT20" s="372"/>
      <c r="BU20" s="372">
        <v>25</v>
      </c>
      <c r="BV20" s="372"/>
      <c r="BW20" s="372"/>
      <c r="BX20" s="372"/>
      <c r="BZ20" s="388"/>
      <c r="CA20" s="388"/>
      <c r="CB20" s="19"/>
      <c r="CC20" s="372"/>
      <c r="CD20" s="389" t="e">
        <f t="shared" ca="1" si="72"/>
        <v>#VALUE!</v>
      </c>
      <c r="CE20" s="389" t="e">
        <f ca="1">'Site&amp;Soil'!$F$173*EXP('Site&amp;Soil'!$F$174*CD20)</f>
        <v>#VALUE!</v>
      </c>
      <c r="CF20" s="389" t="e">
        <f t="shared" ca="1" si="32"/>
        <v>#VALUE!</v>
      </c>
      <c r="CG20" s="389">
        <f>'Site&amp;Soil'!M228</f>
        <v>0</v>
      </c>
      <c r="CH20" s="390" t="e">
        <f t="shared" ca="1" si="33"/>
        <v>#VALUE!</v>
      </c>
      <c r="CI20" s="391">
        <f t="shared" si="34"/>
        <v>0</v>
      </c>
      <c r="CJ20" s="392">
        <f t="shared" si="35"/>
        <v>0</v>
      </c>
      <c r="CK20" s="392" t="e">
        <f t="shared" ca="1" si="73"/>
        <v>#VALUE!</v>
      </c>
      <c r="CL20" s="391" t="e">
        <f t="shared" ca="1" si="74"/>
        <v>#VALUE!</v>
      </c>
      <c r="CM20" s="391" t="e">
        <f t="shared" ca="1" si="36"/>
        <v>#VALUE!</v>
      </c>
      <c r="CN20" s="391" t="e">
        <f t="shared" ca="1" si="37"/>
        <v>#VALUE!</v>
      </c>
      <c r="CO20" s="391" t="e">
        <f t="shared" ca="1" si="38"/>
        <v>#VALUE!</v>
      </c>
      <c r="CP20" s="389" t="e">
        <f t="shared" ca="1" si="39"/>
        <v>#VALUE!</v>
      </c>
      <c r="CQ20" s="389" t="e">
        <f t="shared" ca="1" si="40"/>
        <v>#VALUE!</v>
      </c>
      <c r="CR20" s="393" t="e">
        <f t="shared" ca="1" si="41"/>
        <v>#VALUE!</v>
      </c>
      <c r="CS20" s="389" t="e">
        <f t="shared" ca="1" si="42"/>
        <v>#VALUE!</v>
      </c>
      <c r="CT20" s="394"/>
      <c r="CU20" s="372"/>
      <c r="CV20" s="389" t="e">
        <f t="shared" ca="1" si="75"/>
        <v>#VALUE!</v>
      </c>
      <c r="CW20" s="389" t="e">
        <f ca="1">'Site&amp;Soil'!$G$173*EXP('Site&amp;Soil'!$G$174*CV20)</f>
        <v>#VALUE!</v>
      </c>
      <c r="CX20" s="389" t="e">
        <f t="shared" ca="1" si="43"/>
        <v>#VALUE!</v>
      </c>
      <c r="CY20" s="389">
        <f>'Site&amp;Soil'!M249</f>
        <v>0</v>
      </c>
      <c r="CZ20" s="390" t="e">
        <f t="shared" ca="1" si="44"/>
        <v>#VALUE!</v>
      </c>
      <c r="DA20" s="391">
        <f t="shared" si="45"/>
        <v>0</v>
      </c>
      <c r="DB20" s="392">
        <f t="shared" si="46"/>
        <v>0</v>
      </c>
      <c r="DC20" s="392" t="e">
        <f t="shared" ca="1" si="76"/>
        <v>#VALUE!</v>
      </c>
      <c r="DD20" s="391" t="e">
        <f t="shared" ca="1" si="77"/>
        <v>#VALUE!</v>
      </c>
      <c r="DE20" s="391" t="e">
        <f t="shared" ca="1" si="47"/>
        <v>#VALUE!</v>
      </c>
      <c r="DF20" s="391" t="e">
        <f t="shared" ca="1" si="48"/>
        <v>#VALUE!</v>
      </c>
      <c r="DG20" s="391" t="e">
        <f t="shared" ca="1" si="49"/>
        <v>#VALUE!</v>
      </c>
      <c r="DH20" s="389" t="e">
        <f t="shared" ca="1" si="50"/>
        <v>#VALUE!</v>
      </c>
      <c r="DI20" s="389" t="e">
        <f t="shared" ca="1" si="51"/>
        <v>#VALUE!</v>
      </c>
      <c r="DJ20" s="393" t="e">
        <f t="shared" ca="1" si="52"/>
        <v>#VALUE!</v>
      </c>
      <c r="DK20" s="389" t="e">
        <f t="shared" ca="1" si="53"/>
        <v>#VALUE!</v>
      </c>
      <c r="DL20" s="394"/>
      <c r="DM20" s="372"/>
      <c r="DN20" s="389" t="e">
        <f t="shared" ca="1" si="78"/>
        <v>#VALUE!</v>
      </c>
      <c r="DO20" s="389" t="e">
        <f ca="1">'Site&amp;Soil'!$H$173*EXP('Site&amp;Soil'!$H$174*DN20)</f>
        <v>#VALUE!</v>
      </c>
      <c r="DP20" s="389" t="e">
        <f t="shared" ca="1" si="54"/>
        <v>#VALUE!</v>
      </c>
      <c r="DQ20" s="389">
        <f>'Site&amp;Soil'!M270</f>
        <v>0</v>
      </c>
      <c r="DR20" s="390" t="e">
        <f t="shared" ca="1" si="55"/>
        <v>#VALUE!</v>
      </c>
      <c r="DS20" s="391">
        <f t="shared" si="56"/>
        <v>0</v>
      </c>
      <c r="DT20" s="392">
        <f t="shared" si="57"/>
        <v>0</v>
      </c>
      <c r="DU20" s="392" t="e">
        <f t="shared" ca="1" si="79"/>
        <v>#VALUE!</v>
      </c>
      <c r="DV20" s="391" t="e">
        <f t="shared" ca="1" si="80"/>
        <v>#VALUE!</v>
      </c>
      <c r="DW20" s="391" t="e">
        <f t="shared" ca="1" si="58"/>
        <v>#VALUE!</v>
      </c>
      <c r="DX20" s="391" t="e">
        <f t="shared" ca="1" si="59"/>
        <v>#VALUE!</v>
      </c>
      <c r="DY20" s="391" t="e">
        <f t="shared" ca="1" si="60"/>
        <v>#VALUE!</v>
      </c>
      <c r="DZ20" s="389" t="e">
        <f t="shared" ca="1" si="61"/>
        <v>#VALUE!</v>
      </c>
      <c r="EA20" s="389" t="e">
        <f t="shared" ca="1" si="62"/>
        <v>#VALUE!</v>
      </c>
      <c r="EB20" s="393" t="e">
        <f t="shared" ca="1" si="63"/>
        <v>#VALUE!</v>
      </c>
      <c r="EC20" s="389" t="e">
        <f t="shared" ca="1" si="64"/>
        <v>#VALUE!</v>
      </c>
      <c r="ED20" s="394"/>
      <c r="EE20" s="391"/>
      <c r="EF20" s="392"/>
      <c r="EG20" s="391"/>
      <c r="EH20" s="391"/>
      <c r="EI20" s="391"/>
      <c r="EJ20" s="391"/>
      <c r="EK20" s="372"/>
      <c r="EL20" s="372">
        <v>5</v>
      </c>
      <c r="EM20" s="389" t="e">
        <f ca="1">VLOOKUP(EL20,$EF$9:$EI$248,4,FALSE)</f>
        <v>#VALUE!</v>
      </c>
      <c r="EN20" s="372"/>
      <c r="EO20" s="372"/>
      <c r="EP20" s="372"/>
      <c r="EQ20" s="372">
        <v>25</v>
      </c>
      <c r="ER20" s="372"/>
      <c r="ES20" s="372"/>
      <c r="ET20" s="372"/>
    </row>
    <row r="21" spans="1:150" x14ac:dyDescent="0.2">
      <c r="A21" s="372">
        <f>A9+1</f>
        <v>2</v>
      </c>
      <c r="B21" s="372">
        <v>13</v>
      </c>
      <c r="C21" s="372" t="s">
        <v>300</v>
      </c>
      <c r="D21" s="388">
        <f ca="1">OFFSET(Apply_Lime!$H$16,$A21,0)</f>
        <v>0</v>
      </c>
      <c r="E21" s="388">
        <f ca="1">OFFSET(Apply_Lime!$I$16,$A21,0)*G21</f>
        <v>0</v>
      </c>
      <c r="F21" s="388">
        <f ca="1">OFFSET(Apply_Lime!$I$16,$A21,0)*(1-G21)</f>
        <v>0</v>
      </c>
      <c r="G21" s="566">
        <f>'Profit Calculator'!G28</f>
        <v>0</v>
      </c>
      <c r="H21" s="389">
        <f t="shared" ca="1" si="81"/>
        <v>5.7598119706279247</v>
      </c>
      <c r="I21" s="389">
        <f ca="1">'Site&amp;Soil'!$F$173*EXP('Site&amp;Soil'!$F$174*H21)</f>
        <v>0</v>
      </c>
      <c r="J21" s="389">
        <f t="shared" ca="1" si="65"/>
        <v>0.45000000000000007</v>
      </c>
      <c r="K21" s="389">
        <f t="shared" ref="K21:K84" ca="1" si="84">K9</f>
        <v>9.1496801351106175E-2</v>
      </c>
      <c r="L21" s="390">
        <f t="shared" ca="1" si="0"/>
        <v>1.5617869023155585E-3</v>
      </c>
      <c r="M21" s="391">
        <f t="shared" ca="1" si="1"/>
        <v>0</v>
      </c>
      <c r="N21" s="392">
        <f t="shared" ca="1" si="2"/>
        <v>0</v>
      </c>
      <c r="O21" s="392">
        <f t="shared" ca="1" si="66"/>
        <v>29752.121959016044</v>
      </c>
      <c r="P21" s="391">
        <f t="shared" ca="1" si="67"/>
        <v>1.2166615998321522</v>
      </c>
      <c r="Q21" s="391">
        <f t="shared" ca="1" si="3"/>
        <v>4.6466474391686375E-3</v>
      </c>
      <c r="R21" s="391">
        <f t="shared" ca="1" si="4"/>
        <v>5.491832267575257E-4</v>
      </c>
      <c r="S21" s="391">
        <f t="shared" ca="1" si="5"/>
        <v>9.1054760275802466E-3</v>
      </c>
      <c r="T21" s="389">
        <f t="shared" ca="1" si="6"/>
        <v>5.7689174466555047</v>
      </c>
      <c r="U21" s="389">
        <f t="shared" ca="1" si="7"/>
        <v>0.34601285099497714</v>
      </c>
      <c r="V21" s="393">
        <f t="shared" ca="1" si="8"/>
        <v>5.8805180494041578E-4</v>
      </c>
      <c r="W21" s="389">
        <f t="shared" ca="1" si="9"/>
        <v>-1.3067817887564793E-3</v>
      </c>
      <c r="X21" s="394"/>
      <c r="Y21" s="372"/>
      <c r="Z21" s="389">
        <f t="shared" ca="1" si="82"/>
        <v>4.7508961958793483</v>
      </c>
      <c r="AA21" s="389">
        <f ca="1">'Site&amp;Soil'!$G$173*EXP('Site&amp;Soil'!$G$174*Z21)</f>
        <v>0</v>
      </c>
      <c r="AB21" s="389">
        <f t="shared" ca="1" si="10"/>
        <v>0.41625000000000001</v>
      </c>
      <c r="AC21" s="389">
        <f t="shared" ref="AC21:AC84" si="85">AC9</f>
        <v>0</v>
      </c>
      <c r="AD21" s="390">
        <f t="shared" ca="1" si="11"/>
        <v>0</v>
      </c>
      <c r="AE21" s="391">
        <f t="shared" ca="1" si="12"/>
        <v>0</v>
      </c>
      <c r="AF21" s="392">
        <f t="shared" ca="1" si="13"/>
        <v>0</v>
      </c>
      <c r="AG21" s="392">
        <f t="shared" ca="1" si="68"/>
        <v>0</v>
      </c>
      <c r="AH21" s="391">
        <f t="shared" ca="1" si="69"/>
        <v>0</v>
      </c>
      <c r="AI21" s="391">
        <f t="shared" ca="1" si="14"/>
        <v>0</v>
      </c>
      <c r="AJ21" s="391">
        <f t="shared" ca="1" si="15"/>
        <v>0</v>
      </c>
      <c r="AK21" s="391">
        <f t="shared" ca="1" si="16"/>
        <v>1.3193591033213831E-3</v>
      </c>
      <c r="AL21" s="389">
        <f t="shared" ca="1" si="17"/>
        <v>4.7522155549826701</v>
      </c>
      <c r="AM21" s="389">
        <f t="shared" ca="1" si="18"/>
        <v>0</v>
      </c>
      <c r="AN21" s="393">
        <f t="shared" ca="1" si="19"/>
        <v>0</v>
      </c>
      <c r="AO21" s="389">
        <f t="shared" ca="1" si="20"/>
        <v>1.4127370689259238E-3</v>
      </c>
      <c r="AP21" s="394"/>
      <c r="AQ21" s="372"/>
      <c r="AR21" s="389">
        <f t="shared" ca="1" si="83"/>
        <v>4.3800000000000008</v>
      </c>
      <c r="AS21" s="389">
        <f ca="1">'Site&amp;Soil'!$H$173*EXP('Site&amp;Soil'!$H$174*AR21)</f>
        <v>0</v>
      </c>
      <c r="AT21" s="389">
        <f t="shared" ca="1" si="21"/>
        <v>0.38250000000000001</v>
      </c>
      <c r="AU21" s="389">
        <f t="shared" ref="AU21:AU84" si="86">AU9</f>
        <v>0</v>
      </c>
      <c r="AV21" s="390">
        <f t="shared" ca="1" si="22"/>
        <v>0</v>
      </c>
      <c r="AW21" s="391">
        <f t="shared" ca="1" si="23"/>
        <v>0</v>
      </c>
      <c r="AX21" s="392">
        <f t="shared" ca="1" si="24"/>
        <v>0</v>
      </c>
      <c r="AY21" s="392">
        <f t="shared" ca="1" si="70"/>
        <v>0</v>
      </c>
      <c r="AZ21" s="391">
        <f t="shared" ca="1" si="71"/>
        <v>0</v>
      </c>
      <c r="BA21" s="391">
        <f t="shared" ca="1" si="25"/>
        <v>0</v>
      </c>
      <c r="BB21" s="391">
        <f t="shared" ca="1" si="26"/>
        <v>0</v>
      </c>
      <c r="BC21" s="391">
        <f t="shared" ca="1" si="27"/>
        <v>0</v>
      </c>
      <c r="BD21" s="389">
        <f t="shared" ca="1" si="28"/>
        <v>4.3800000000000008</v>
      </c>
      <c r="BE21" s="389">
        <f t="shared" ca="1" si="29"/>
        <v>0</v>
      </c>
      <c r="BF21" s="393">
        <f t="shared" ca="1" si="30"/>
        <v>0</v>
      </c>
      <c r="BG21" s="389">
        <f t="shared" ca="1" si="31"/>
        <v>0</v>
      </c>
      <c r="BH21" s="394"/>
      <c r="BI21" s="391"/>
      <c r="BJ21" s="392"/>
      <c r="BK21" s="391"/>
      <c r="BL21" s="391"/>
      <c r="BM21" s="391"/>
      <c r="BN21" s="391"/>
      <c r="BO21" s="372"/>
      <c r="BP21" s="372">
        <v>10</v>
      </c>
      <c r="BQ21" s="389">
        <f ca="1">VLOOKUP(BP21,$BJ$9:$BM$248,2,FALSE)</f>
        <v>5.9174312108346525</v>
      </c>
      <c r="BR21" s="372"/>
      <c r="BS21" s="372"/>
      <c r="BT21" s="372"/>
      <c r="BU21" s="372"/>
      <c r="BV21" s="372">
        <v>5</v>
      </c>
      <c r="BW21" s="372"/>
      <c r="BX21" s="372"/>
      <c r="BZ21" s="388">
        <f ca="1">OFFSET(Apply_Lime!$O$16,$A21,0)</f>
        <v>0</v>
      </c>
      <c r="CA21" s="388">
        <f ca="1">OFFSET(Apply_Lime!$P$16,$A21,0)*CA$7</f>
        <v>0</v>
      </c>
      <c r="CB21" s="388">
        <f ca="1">OFFSET(Apply_Lime!$P$16,$A21,0)*CB$7</f>
        <v>0</v>
      </c>
      <c r="CC21" s="372"/>
      <c r="CD21" s="389" t="e">
        <f t="shared" ca="1" si="72"/>
        <v>#VALUE!</v>
      </c>
      <c r="CE21" s="389" t="e">
        <f ca="1">'Site&amp;Soil'!$F$173*EXP('Site&amp;Soil'!$F$174*CD21)</f>
        <v>#VALUE!</v>
      </c>
      <c r="CF21" s="389" t="e">
        <f t="shared" ca="1" si="32"/>
        <v>#VALUE!</v>
      </c>
      <c r="CG21" s="389">
        <f t="shared" ref="CG21:CG84" si="87">CG9</f>
        <v>0</v>
      </c>
      <c r="CH21" s="390" t="e">
        <f t="shared" ca="1" si="33"/>
        <v>#VALUE!</v>
      </c>
      <c r="CI21" s="391">
        <f t="shared" ca="1" si="34"/>
        <v>0</v>
      </c>
      <c r="CJ21" s="392">
        <f t="shared" ca="1" si="35"/>
        <v>0</v>
      </c>
      <c r="CK21" s="392" t="e">
        <f t="shared" ca="1" si="73"/>
        <v>#VALUE!</v>
      </c>
      <c r="CL21" s="391" t="e">
        <f t="shared" ca="1" si="74"/>
        <v>#VALUE!</v>
      </c>
      <c r="CM21" s="391" t="e">
        <f t="shared" ca="1" si="36"/>
        <v>#VALUE!</v>
      </c>
      <c r="CN21" s="391" t="e">
        <f t="shared" ca="1" si="37"/>
        <v>#VALUE!</v>
      </c>
      <c r="CO21" s="391" t="e">
        <f t="shared" ca="1" si="38"/>
        <v>#VALUE!</v>
      </c>
      <c r="CP21" s="389" t="e">
        <f t="shared" ca="1" si="39"/>
        <v>#VALUE!</v>
      </c>
      <c r="CQ21" s="389" t="e">
        <f t="shared" ca="1" si="40"/>
        <v>#VALUE!</v>
      </c>
      <c r="CR21" s="393" t="e">
        <f t="shared" ca="1" si="41"/>
        <v>#VALUE!</v>
      </c>
      <c r="CS21" s="389" t="e">
        <f t="shared" ca="1" si="42"/>
        <v>#VALUE!</v>
      </c>
      <c r="CT21" s="394"/>
      <c r="CU21" s="372"/>
      <c r="CV21" s="389" t="e">
        <f t="shared" ca="1" si="75"/>
        <v>#VALUE!</v>
      </c>
      <c r="CW21" s="389" t="e">
        <f ca="1">'Site&amp;Soil'!$G$173*EXP('Site&amp;Soil'!$G$174*CV21)</f>
        <v>#VALUE!</v>
      </c>
      <c r="CX21" s="389" t="e">
        <f t="shared" ca="1" si="43"/>
        <v>#VALUE!</v>
      </c>
      <c r="CY21" s="389">
        <f t="shared" ref="CY21:CY84" si="88">CY9</f>
        <v>0</v>
      </c>
      <c r="CZ21" s="390" t="e">
        <f t="shared" ca="1" si="44"/>
        <v>#VALUE!</v>
      </c>
      <c r="DA21" s="391">
        <f t="shared" ca="1" si="45"/>
        <v>0</v>
      </c>
      <c r="DB21" s="392">
        <f t="shared" ca="1" si="46"/>
        <v>0</v>
      </c>
      <c r="DC21" s="392" t="e">
        <f t="shared" ca="1" si="76"/>
        <v>#VALUE!</v>
      </c>
      <c r="DD21" s="391" t="e">
        <f t="shared" ca="1" si="77"/>
        <v>#VALUE!</v>
      </c>
      <c r="DE21" s="391" t="e">
        <f t="shared" ca="1" si="47"/>
        <v>#VALUE!</v>
      </c>
      <c r="DF21" s="391" t="e">
        <f t="shared" ca="1" si="48"/>
        <v>#VALUE!</v>
      </c>
      <c r="DG21" s="391" t="e">
        <f t="shared" ca="1" si="49"/>
        <v>#VALUE!</v>
      </c>
      <c r="DH21" s="389" t="e">
        <f t="shared" ca="1" si="50"/>
        <v>#VALUE!</v>
      </c>
      <c r="DI21" s="389" t="e">
        <f t="shared" ca="1" si="51"/>
        <v>#VALUE!</v>
      </c>
      <c r="DJ21" s="393" t="e">
        <f t="shared" ca="1" si="52"/>
        <v>#VALUE!</v>
      </c>
      <c r="DK21" s="389" t="e">
        <f t="shared" ca="1" si="53"/>
        <v>#VALUE!</v>
      </c>
      <c r="DL21" s="394"/>
      <c r="DM21" s="372"/>
      <c r="DN21" s="389" t="e">
        <f t="shared" ca="1" si="78"/>
        <v>#VALUE!</v>
      </c>
      <c r="DO21" s="389" t="e">
        <f ca="1">'Site&amp;Soil'!$H$173*EXP('Site&amp;Soil'!$H$174*DN21)</f>
        <v>#VALUE!</v>
      </c>
      <c r="DP21" s="389" t="e">
        <f t="shared" ca="1" si="54"/>
        <v>#VALUE!</v>
      </c>
      <c r="DQ21" s="389">
        <f t="shared" ref="DQ21:DQ84" si="89">DQ9</f>
        <v>0</v>
      </c>
      <c r="DR21" s="390" t="e">
        <f t="shared" ca="1" si="55"/>
        <v>#VALUE!</v>
      </c>
      <c r="DS21" s="391">
        <f t="shared" ca="1" si="56"/>
        <v>0</v>
      </c>
      <c r="DT21" s="392">
        <f t="shared" ca="1" si="57"/>
        <v>0</v>
      </c>
      <c r="DU21" s="392" t="e">
        <f t="shared" ca="1" si="79"/>
        <v>#VALUE!</v>
      </c>
      <c r="DV21" s="391" t="e">
        <f t="shared" ca="1" si="80"/>
        <v>#VALUE!</v>
      </c>
      <c r="DW21" s="391" t="e">
        <f t="shared" ca="1" si="58"/>
        <v>#VALUE!</v>
      </c>
      <c r="DX21" s="391" t="e">
        <f t="shared" ca="1" si="59"/>
        <v>#VALUE!</v>
      </c>
      <c r="DY21" s="391" t="e">
        <f t="shared" ca="1" si="60"/>
        <v>#VALUE!</v>
      </c>
      <c r="DZ21" s="389" t="e">
        <f t="shared" ca="1" si="61"/>
        <v>#VALUE!</v>
      </c>
      <c r="EA21" s="389" t="e">
        <f t="shared" ca="1" si="62"/>
        <v>#VALUE!</v>
      </c>
      <c r="EB21" s="393" t="e">
        <f t="shared" ca="1" si="63"/>
        <v>#VALUE!</v>
      </c>
      <c r="EC21" s="389" t="e">
        <f t="shared" ca="1" si="64"/>
        <v>#VALUE!</v>
      </c>
      <c r="ED21" s="394"/>
      <c r="EE21" s="391"/>
      <c r="EF21" s="392"/>
      <c r="EG21" s="391"/>
      <c r="EH21" s="391"/>
      <c r="EI21" s="391"/>
      <c r="EJ21" s="391"/>
      <c r="EK21" s="372"/>
      <c r="EL21" s="372">
        <v>10</v>
      </c>
      <c r="EM21" s="389" t="e">
        <f ca="1">VLOOKUP(EL21,$EF$9:$EI$248,2,FALSE)</f>
        <v>#VALUE!</v>
      </c>
      <c r="EN21" s="372"/>
      <c r="EO21" s="372"/>
      <c r="EP21" s="372"/>
      <c r="EQ21" s="372"/>
      <c r="ER21" s="372">
        <v>5</v>
      </c>
      <c r="ES21" s="372"/>
      <c r="ET21" s="372"/>
    </row>
    <row r="22" spans="1:150" x14ac:dyDescent="0.2">
      <c r="A22" s="372"/>
      <c r="B22" s="372">
        <v>14</v>
      </c>
      <c r="C22" s="372" t="s">
        <v>301</v>
      </c>
      <c r="D22" s="19"/>
      <c r="E22" s="19"/>
      <c r="F22" s="19"/>
      <c r="G22" s="372"/>
      <c r="H22" s="389">
        <f t="shared" ca="1" si="81"/>
        <v>5.7676106648667478</v>
      </c>
      <c r="I22" s="389">
        <f ca="1">'Site&amp;Soil'!$F$173*EXP('Site&amp;Soil'!$F$174*H22)</f>
        <v>0</v>
      </c>
      <c r="J22" s="389">
        <f t="shared" ca="1" si="65"/>
        <v>0.45000000000000007</v>
      </c>
      <c r="K22" s="389">
        <f t="shared" ca="1" si="84"/>
        <v>0.1373529669593018</v>
      </c>
      <c r="L22" s="390">
        <f t="shared" ca="1" si="0"/>
        <v>2.3020216643990393E-3</v>
      </c>
      <c r="M22" s="391">
        <f t="shared" si="1"/>
        <v>0</v>
      </c>
      <c r="N22" s="392">
        <f t="shared" si="2"/>
        <v>0</v>
      </c>
      <c r="O22" s="392">
        <f t="shared" ca="1" si="66"/>
        <v>29638.493303907861</v>
      </c>
      <c r="P22" s="391">
        <f t="shared" ca="1" si="67"/>
        <v>1.2120149523929835</v>
      </c>
      <c r="Q22" s="391">
        <f t="shared" ca="1" si="3"/>
        <v>6.8228453685741756E-3</v>
      </c>
      <c r="R22" s="391">
        <f t="shared" ca="1" si="4"/>
        <v>8.0863481244277269E-4</v>
      </c>
      <c r="S22" s="391">
        <f t="shared" ca="1" si="5"/>
        <v>1.3364912346958671E-2</v>
      </c>
      <c r="T22" s="389">
        <f t="shared" ca="1" si="6"/>
        <v>5.7809755772137068</v>
      </c>
      <c r="U22" s="389">
        <f t="shared" ca="1" si="7"/>
        <v>0.3514390097461681</v>
      </c>
      <c r="V22" s="393">
        <f t="shared" ca="1" si="8"/>
        <v>9.2185706582475005E-4</v>
      </c>
      <c r="W22" s="389">
        <f t="shared" ca="1" si="9"/>
        <v>-2.0485712573883332E-3</v>
      </c>
      <c r="X22" s="394"/>
      <c r="Y22" s="372"/>
      <c r="Z22" s="389">
        <f t="shared" ca="1" si="82"/>
        <v>4.7536282920515962</v>
      </c>
      <c r="AA22" s="389">
        <f ca="1">'Site&amp;Soil'!$G$173*EXP('Site&amp;Soil'!$G$174*Z22)</f>
        <v>0</v>
      </c>
      <c r="AB22" s="389">
        <f t="shared" ca="1" si="10"/>
        <v>0.41625000000000001</v>
      </c>
      <c r="AC22" s="389">
        <f t="shared" si="85"/>
        <v>0</v>
      </c>
      <c r="AD22" s="390">
        <f t="shared" ca="1" si="11"/>
        <v>0</v>
      </c>
      <c r="AE22" s="391">
        <f t="shared" si="12"/>
        <v>0</v>
      </c>
      <c r="AF22" s="392">
        <f t="shared" si="13"/>
        <v>0</v>
      </c>
      <c r="AG22" s="392">
        <f t="shared" ca="1" si="68"/>
        <v>0</v>
      </c>
      <c r="AH22" s="391">
        <f t="shared" ca="1" si="69"/>
        <v>0</v>
      </c>
      <c r="AI22" s="391">
        <f t="shared" ca="1" si="14"/>
        <v>0</v>
      </c>
      <c r="AJ22" s="391">
        <f t="shared" ca="1" si="15"/>
        <v>0</v>
      </c>
      <c r="AK22" s="391">
        <f t="shared" ca="1" si="16"/>
        <v>1.9426662160787333E-3</v>
      </c>
      <c r="AL22" s="389">
        <f t="shared" ca="1" si="17"/>
        <v>4.7555709582676746</v>
      </c>
      <c r="AM22" s="389">
        <f t="shared" ca="1" si="18"/>
        <v>0</v>
      </c>
      <c r="AN22" s="393">
        <f t="shared" ca="1" si="19"/>
        <v>0</v>
      </c>
      <c r="AO22" s="389">
        <f t="shared" ca="1" si="20"/>
        <v>2.2146716296090091E-3</v>
      </c>
      <c r="AP22" s="394"/>
      <c r="AQ22" s="372"/>
      <c r="AR22" s="389">
        <f t="shared" ca="1" si="83"/>
        <v>4.3800000000000008</v>
      </c>
      <c r="AS22" s="389">
        <f ca="1">'Site&amp;Soil'!$H$173*EXP('Site&amp;Soil'!$H$174*AR22)</f>
        <v>0</v>
      </c>
      <c r="AT22" s="389">
        <f t="shared" ca="1" si="21"/>
        <v>0.38250000000000001</v>
      </c>
      <c r="AU22" s="389">
        <f t="shared" si="86"/>
        <v>0</v>
      </c>
      <c r="AV22" s="390">
        <f t="shared" ca="1" si="22"/>
        <v>0</v>
      </c>
      <c r="AW22" s="391">
        <f t="shared" si="23"/>
        <v>0</v>
      </c>
      <c r="AX22" s="392">
        <f t="shared" si="24"/>
        <v>0</v>
      </c>
      <c r="AY22" s="392">
        <f t="shared" ca="1" si="70"/>
        <v>0</v>
      </c>
      <c r="AZ22" s="391">
        <f t="shared" ca="1" si="71"/>
        <v>0</v>
      </c>
      <c r="BA22" s="391">
        <f t="shared" ca="1" si="25"/>
        <v>0</v>
      </c>
      <c r="BB22" s="391">
        <f t="shared" ca="1" si="26"/>
        <v>0</v>
      </c>
      <c r="BC22" s="391">
        <f t="shared" ca="1" si="27"/>
        <v>0</v>
      </c>
      <c r="BD22" s="389">
        <f t="shared" ca="1" si="28"/>
        <v>4.3800000000000008</v>
      </c>
      <c r="BE22" s="389">
        <f t="shared" ca="1" si="29"/>
        <v>0</v>
      </c>
      <c r="BF22" s="393">
        <f t="shared" ca="1" si="30"/>
        <v>0</v>
      </c>
      <c r="BG22" s="389">
        <f t="shared" ca="1" si="31"/>
        <v>0</v>
      </c>
      <c r="BH22" s="394"/>
      <c r="BI22" s="391"/>
      <c r="BJ22" s="392"/>
      <c r="BK22" s="391"/>
      <c r="BL22" s="391"/>
      <c r="BM22" s="391"/>
      <c r="BN22" s="391"/>
      <c r="BO22" s="372"/>
      <c r="BP22" s="372">
        <v>10</v>
      </c>
      <c r="BQ22" s="389">
        <f ca="1">VLOOKUP(BP22,$BJ$9:$BM$248,3,FALSE)</f>
        <v>5.6421575109239663</v>
      </c>
      <c r="BR22" s="372"/>
      <c r="BS22" s="372"/>
      <c r="BT22" s="372"/>
      <c r="BU22" s="372"/>
      <c r="BV22" s="372">
        <v>15</v>
      </c>
      <c r="BW22" s="372"/>
      <c r="BX22" s="372"/>
      <c r="BZ22" s="19"/>
      <c r="CA22" s="19"/>
      <c r="CB22" s="19"/>
      <c r="CC22" s="372"/>
      <c r="CD22" s="389" t="e">
        <f t="shared" ca="1" si="72"/>
        <v>#VALUE!</v>
      </c>
      <c r="CE22" s="389" t="e">
        <f ca="1">'Site&amp;Soil'!$F$173*EXP('Site&amp;Soil'!$F$174*CD22)</f>
        <v>#VALUE!</v>
      </c>
      <c r="CF22" s="389" t="e">
        <f t="shared" ca="1" si="32"/>
        <v>#VALUE!</v>
      </c>
      <c r="CG22" s="389">
        <f t="shared" si="87"/>
        <v>0</v>
      </c>
      <c r="CH22" s="390" t="e">
        <f t="shared" ca="1" si="33"/>
        <v>#VALUE!</v>
      </c>
      <c r="CI22" s="391">
        <f t="shared" si="34"/>
        <v>0</v>
      </c>
      <c r="CJ22" s="392">
        <f t="shared" si="35"/>
        <v>0</v>
      </c>
      <c r="CK22" s="392" t="e">
        <f t="shared" ca="1" si="73"/>
        <v>#VALUE!</v>
      </c>
      <c r="CL22" s="391" t="e">
        <f t="shared" ca="1" si="74"/>
        <v>#VALUE!</v>
      </c>
      <c r="CM22" s="391" t="e">
        <f t="shared" ca="1" si="36"/>
        <v>#VALUE!</v>
      </c>
      <c r="CN22" s="391" t="e">
        <f t="shared" ca="1" si="37"/>
        <v>#VALUE!</v>
      </c>
      <c r="CO22" s="391" t="e">
        <f t="shared" ca="1" si="38"/>
        <v>#VALUE!</v>
      </c>
      <c r="CP22" s="389" t="e">
        <f t="shared" ca="1" si="39"/>
        <v>#VALUE!</v>
      </c>
      <c r="CQ22" s="389" t="e">
        <f t="shared" ca="1" si="40"/>
        <v>#VALUE!</v>
      </c>
      <c r="CR22" s="393" t="e">
        <f t="shared" ca="1" si="41"/>
        <v>#VALUE!</v>
      </c>
      <c r="CS22" s="389" t="e">
        <f t="shared" ca="1" si="42"/>
        <v>#VALUE!</v>
      </c>
      <c r="CT22" s="394"/>
      <c r="CU22" s="372"/>
      <c r="CV22" s="389" t="e">
        <f t="shared" ca="1" si="75"/>
        <v>#VALUE!</v>
      </c>
      <c r="CW22" s="389" t="e">
        <f ca="1">'Site&amp;Soil'!$G$173*EXP('Site&amp;Soil'!$G$174*CV22)</f>
        <v>#VALUE!</v>
      </c>
      <c r="CX22" s="389" t="e">
        <f t="shared" ca="1" si="43"/>
        <v>#VALUE!</v>
      </c>
      <c r="CY22" s="389">
        <f t="shared" si="88"/>
        <v>0</v>
      </c>
      <c r="CZ22" s="390" t="e">
        <f t="shared" ca="1" si="44"/>
        <v>#VALUE!</v>
      </c>
      <c r="DA22" s="391">
        <f t="shared" si="45"/>
        <v>0</v>
      </c>
      <c r="DB22" s="392">
        <f t="shared" si="46"/>
        <v>0</v>
      </c>
      <c r="DC22" s="392" t="e">
        <f t="shared" ca="1" si="76"/>
        <v>#VALUE!</v>
      </c>
      <c r="DD22" s="391" t="e">
        <f t="shared" ca="1" si="77"/>
        <v>#VALUE!</v>
      </c>
      <c r="DE22" s="391" t="e">
        <f t="shared" ca="1" si="47"/>
        <v>#VALUE!</v>
      </c>
      <c r="DF22" s="391" t="e">
        <f t="shared" ca="1" si="48"/>
        <v>#VALUE!</v>
      </c>
      <c r="DG22" s="391" t="e">
        <f t="shared" ca="1" si="49"/>
        <v>#VALUE!</v>
      </c>
      <c r="DH22" s="389" t="e">
        <f t="shared" ca="1" si="50"/>
        <v>#VALUE!</v>
      </c>
      <c r="DI22" s="389" t="e">
        <f t="shared" ca="1" si="51"/>
        <v>#VALUE!</v>
      </c>
      <c r="DJ22" s="393" t="e">
        <f t="shared" ca="1" si="52"/>
        <v>#VALUE!</v>
      </c>
      <c r="DK22" s="389" t="e">
        <f t="shared" ca="1" si="53"/>
        <v>#VALUE!</v>
      </c>
      <c r="DL22" s="394"/>
      <c r="DM22" s="372"/>
      <c r="DN22" s="389" t="e">
        <f t="shared" ca="1" si="78"/>
        <v>#VALUE!</v>
      </c>
      <c r="DO22" s="389" t="e">
        <f ca="1">'Site&amp;Soil'!$H$173*EXP('Site&amp;Soil'!$H$174*DN22)</f>
        <v>#VALUE!</v>
      </c>
      <c r="DP22" s="389" t="e">
        <f t="shared" ca="1" si="54"/>
        <v>#VALUE!</v>
      </c>
      <c r="DQ22" s="389">
        <f t="shared" si="89"/>
        <v>0</v>
      </c>
      <c r="DR22" s="390" t="e">
        <f t="shared" ca="1" si="55"/>
        <v>#VALUE!</v>
      </c>
      <c r="DS22" s="391">
        <f t="shared" si="56"/>
        <v>0</v>
      </c>
      <c r="DT22" s="392">
        <f t="shared" si="57"/>
        <v>0</v>
      </c>
      <c r="DU22" s="392" t="e">
        <f t="shared" ca="1" si="79"/>
        <v>#VALUE!</v>
      </c>
      <c r="DV22" s="391" t="e">
        <f t="shared" ca="1" si="80"/>
        <v>#VALUE!</v>
      </c>
      <c r="DW22" s="391" t="e">
        <f t="shared" ca="1" si="58"/>
        <v>#VALUE!</v>
      </c>
      <c r="DX22" s="391" t="e">
        <f t="shared" ca="1" si="59"/>
        <v>#VALUE!</v>
      </c>
      <c r="DY22" s="391" t="e">
        <f t="shared" ca="1" si="60"/>
        <v>#VALUE!</v>
      </c>
      <c r="DZ22" s="389" t="e">
        <f t="shared" ca="1" si="61"/>
        <v>#VALUE!</v>
      </c>
      <c r="EA22" s="389" t="e">
        <f t="shared" ca="1" si="62"/>
        <v>#VALUE!</v>
      </c>
      <c r="EB22" s="393" t="e">
        <f t="shared" ca="1" si="63"/>
        <v>#VALUE!</v>
      </c>
      <c r="EC22" s="389" t="e">
        <f t="shared" ca="1" si="64"/>
        <v>#VALUE!</v>
      </c>
      <c r="ED22" s="394"/>
      <c r="EE22" s="391"/>
      <c r="EF22" s="392"/>
      <c r="EG22" s="391"/>
      <c r="EH22" s="391"/>
      <c r="EI22" s="391"/>
      <c r="EJ22" s="391"/>
      <c r="EK22" s="372"/>
      <c r="EL22" s="372">
        <v>10</v>
      </c>
      <c r="EM22" s="389" t="e">
        <f ca="1">VLOOKUP(EL22,$EF$9:$EI$248,3,FALSE)</f>
        <v>#VALUE!</v>
      </c>
      <c r="EN22" s="372"/>
      <c r="EO22" s="372"/>
      <c r="EP22" s="372"/>
      <c r="EQ22" s="372"/>
      <c r="ER22" s="372">
        <v>15</v>
      </c>
      <c r="ES22" s="372"/>
      <c r="ET22" s="372"/>
    </row>
    <row r="23" spans="1:150" x14ac:dyDescent="0.2">
      <c r="A23" s="372"/>
      <c r="B23" s="372">
        <v>15</v>
      </c>
      <c r="C23" s="372" t="s">
        <v>302</v>
      </c>
      <c r="D23" s="388"/>
      <c r="E23" s="388"/>
      <c r="F23" s="19"/>
      <c r="G23" s="372"/>
      <c r="H23" s="389">
        <f t="shared" ca="1" si="81"/>
        <v>5.7789270059563185</v>
      </c>
      <c r="I23" s="389">
        <f ca="1">'Site&amp;Soil'!$F$173*EXP('Site&amp;Soil'!$F$174*H23)</f>
        <v>0</v>
      </c>
      <c r="J23" s="389">
        <f t="shared" ca="1" si="65"/>
        <v>0.45000000000000007</v>
      </c>
      <c r="K23" s="389">
        <f t="shared" ca="1" si="84"/>
        <v>0.19369872998029833</v>
      </c>
      <c r="L23" s="390">
        <f t="shared" ca="1" si="0"/>
        <v>3.1612978461313035E-3</v>
      </c>
      <c r="M23" s="391">
        <f t="shared" si="1"/>
        <v>0</v>
      </c>
      <c r="N23" s="392">
        <f t="shared" si="2"/>
        <v>0</v>
      </c>
      <c r="O23" s="392">
        <f t="shared" ca="1" si="66"/>
        <v>29471.648120710386</v>
      </c>
      <c r="P23" s="391">
        <f t="shared" ca="1" si="67"/>
        <v>1.2051921070244094</v>
      </c>
      <c r="Q23" s="391">
        <f t="shared" ca="1" si="3"/>
        <v>9.316865772594142E-3</v>
      </c>
      <c r="R23" s="391">
        <f t="shared" ca="1" si="4"/>
        <v>1.1087777217367756E-3</v>
      </c>
      <c r="S23" s="391">
        <f t="shared" ca="1" si="5"/>
        <v>1.8240195668571921E-2</v>
      </c>
      <c r="T23" s="389">
        <f t="shared" ca="1" si="6"/>
        <v>5.7971672016248901</v>
      </c>
      <c r="U23" s="389">
        <f t="shared" ca="1" si="7"/>
        <v>0.3587252407312006</v>
      </c>
      <c r="V23" s="393">
        <f t="shared" ca="1" si="8"/>
        <v>1.3773867805458755E-3</v>
      </c>
      <c r="W23" s="389">
        <f t="shared" ca="1" si="9"/>
        <v>-3.0608595123241674E-3</v>
      </c>
      <c r="X23" s="394"/>
      <c r="Y23" s="372"/>
      <c r="Z23" s="389">
        <f t="shared" ca="1" si="82"/>
        <v>4.7577856298972838</v>
      </c>
      <c r="AA23" s="389">
        <f ca="1">'Site&amp;Soil'!$G$173*EXP('Site&amp;Soil'!$G$174*Z23)</f>
        <v>0</v>
      </c>
      <c r="AB23" s="389">
        <f t="shared" ca="1" si="10"/>
        <v>0.41625000000000001</v>
      </c>
      <c r="AC23" s="389">
        <f t="shared" si="85"/>
        <v>0</v>
      </c>
      <c r="AD23" s="390">
        <f t="shared" ca="1" si="11"/>
        <v>0</v>
      </c>
      <c r="AE23" s="391">
        <f t="shared" si="12"/>
        <v>0</v>
      </c>
      <c r="AF23" s="392">
        <f t="shared" si="13"/>
        <v>0</v>
      </c>
      <c r="AG23" s="392">
        <f t="shared" ca="1" si="68"/>
        <v>0</v>
      </c>
      <c r="AH23" s="391">
        <f t="shared" ca="1" si="69"/>
        <v>0</v>
      </c>
      <c r="AI23" s="391">
        <f t="shared" ca="1" si="14"/>
        <v>0</v>
      </c>
      <c r="AJ23" s="391">
        <f t="shared" ca="1" si="15"/>
        <v>0</v>
      </c>
      <c r="AK23" s="391">
        <f t="shared" ca="1" si="16"/>
        <v>2.6637302624306922E-3</v>
      </c>
      <c r="AL23" s="389">
        <f t="shared" ca="1" si="17"/>
        <v>4.7604493601597149</v>
      </c>
      <c r="AM23" s="389">
        <f t="shared" ca="1" si="18"/>
        <v>0</v>
      </c>
      <c r="AN23" s="393">
        <f t="shared" ca="1" si="19"/>
        <v>0</v>
      </c>
      <c r="AO23" s="389">
        <f t="shared" ca="1" si="20"/>
        <v>3.3090373106207218E-3</v>
      </c>
      <c r="AP23" s="394"/>
      <c r="AQ23" s="372"/>
      <c r="AR23" s="389">
        <f t="shared" ca="1" si="83"/>
        <v>4.3800000000000008</v>
      </c>
      <c r="AS23" s="389">
        <f ca="1">'Site&amp;Soil'!$H$173*EXP('Site&amp;Soil'!$H$174*AR23)</f>
        <v>0</v>
      </c>
      <c r="AT23" s="389">
        <f t="shared" ca="1" si="21"/>
        <v>0.38250000000000001</v>
      </c>
      <c r="AU23" s="389">
        <f t="shared" si="86"/>
        <v>0</v>
      </c>
      <c r="AV23" s="390">
        <f t="shared" ca="1" si="22"/>
        <v>0</v>
      </c>
      <c r="AW23" s="391">
        <f t="shared" si="23"/>
        <v>0</v>
      </c>
      <c r="AX23" s="392">
        <f t="shared" si="24"/>
        <v>0</v>
      </c>
      <c r="AY23" s="392">
        <f t="shared" ca="1" si="70"/>
        <v>0</v>
      </c>
      <c r="AZ23" s="391">
        <f t="shared" ca="1" si="71"/>
        <v>0</v>
      </c>
      <c r="BA23" s="391">
        <f t="shared" ca="1" si="25"/>
        <v>0</v>
      </c>
      <c r="BB23" s="391">
        <f t="shared" ca="1" si="26"/>
        <v>0</v>
      </c>
      <c r="BC23" s="391">
        <f t="shared" ca="1" si="27"/>
        <v>0</v>
      </c>
      <c r="BD23" s="389">
        <f t="shared" ca="1" si="28"/>
        <v>4.3800000000000008</v>
      </c>
      <c r="BE23" s="389">
        <f t="shared" ca="1" si="29"/>
        <v>0</v>
      </c>
      <c r="BF23" s="393">
        <f t="shared" ca="1" si="30"/>
        <v>0</v>
      </c>
      <c r="BG23" s="389">
        <f t="shared" ca="1" si="31"/>
        <v>0</v>
      </c>
      <c r="BH23" s="394"/>
      <c r="BI23" s="391"/>
      <c r="BJ23" s="392"/>
      <c r="BK23" s="391"/>
      <c r="BL23" s="391"/>
      <c r="BM23" s="391"/>
      <c r="BN23" s="391"/>
      <c r="BO23" s="372"/>
      <c r="BP23" s="372">
        <v>10</v>
      </c>
      <c r="BQ23" s="389">
        <f ca="1">VLOOKUP(BP23,$BJ$9:$BM$248,4,FALSE)</f>
        <v>4.5399999999999983</v>
      </c>
      <c r="BR23" s="372"/>
      <c r="BS23" s="372"/>
      <c r="BT23" s="372"/>
      <c r="BU23" s="372"/>
      <c r="BV23" s="372">
        <v>25</v>
      </c>
      <c r="BW23" s="372"/>
      <c r="BX23" s="372"/>
      <c r="BZ23" s="388"/>
      <c r="CA23" s="388"/>
      <c r="CB23" s="19"/>
      <c r="CC23" s="372"/>
      <c r="CD23" s="389" t="e">
        <f t="shared" ca="1" si="72"/>
        <v>#VALUE!</v>
      </c>
      <c r="CE23" s="389" t="e">
        <f ca="1">'Site&amp;Soil'!$F$173*EXP('Site&amp;Soil'!$F$174*CD23)</f>
        <v>#VALUE!</v>
      </c>
      <c r="CF23" s="389" t="e">
        <f t="shared" ca="1" si="32"/>
        <v>#VALUE!</v>
      </c>
      <c r="CG23" s="389">
        <f t="shared" si="87"/>
        <v>0</v>
      </c>
      <c r="CH23" s="390" t="e">
        <f t="shared" ca="1" si="33"/>
        <v>#VALUE!</v>
      </c>
      <c r="CI23" s="391">
        <f t="shared" si="34"/>
        <v>0</v>
      </c>
      <c r="CJ23" s="392">
        <f t="shared" si="35"/>
        <v>0</v>
      </c>
      <c r="CK23" s="392" t="e">
        <f t="shared" ca="1" si="73"/>
        <v>#VALUE!</v>
      </c>
      <c r="CL23" s="391" t="e">
        <f t="shared" ca="1" si="74"/>
        <v>#VALUE!</v>
      </c>
      <c r="CM23" s="391" t="e">
        <f t="shared" ca="1" si="36"/>
        <v>#VALUE!</v>
      </c>
      <c r="CN23" s="391" t="e">
        <f t="shared" ca="1" si="37"/>
        <v>#VALUE!</v>
      </c>
      <c r="CO23" s="391" t="e">
        <f t="shared" ca="1" si="38"/>
        <v>#VALUE!</v>
      </c>
      <c r="CP23" s="389" t="e">
        <f t="shared" ca="1" si="39"/>
        <v>#VALUE!</v>
      </c>
      <c r="CQ23" s="389" t="e">
        <f t="shared" ca="1" si="40"/>
        <v>#VALUE!</v>
      </c>
      <c r="CR23" s="393" t="e">
        <f t="shared" ca="1" si="41"/>
        <v>#VALUE!</v>
      </c>
      <c r="CS23" s="389" t="e">
        <f t="shared" ca="1" si="42"/>
        <v>#VALUE!</v>
      </c>
      <c r="CT23" s="394"/>
      <c r="CU23" s="372"/>
      <c r="CV23" s="389" t="e">
        <f t="shared" ca="1" si="75"/>
        <v>#VALUE!</v>
      </c>
      <c r="CW23" s="389" t="e">
        <f ca="1">'Site&amp;Soil'!$G$173*EXP('Site&amp;Soil'!$G$174*CV23)</f>
        <v>#VALUE!</v>
      </c>
      <c r="CX23" s="389" t="e">
        <f t="shared" ca="1" si="43"/>
        <v>#VALUE!</v>
      </c>
      <c r="CY23" s="389">
        <f t="shared" si="88"/>
        <v>0</v>
      </c>
      <c r="CZ23" s="390" t="e">
        <f t="shared" ca="1" si="44"/>
        <v>#VALUE!</v>
      </c>
      <c r="DA23" s="391">
        <f t="shared" si="45"/>
        <v>0</v>
      </c>
      <c r="DB23" s="392">
        <f t="shared" si="46"/>
        <v>0</v>
      </c>
      <c r="DC23" s="392" t="e">
        <f t="shared" ca="1" si="76"/>
        <v>#VALUE!</v>
      </c>
      <c r="DD23" s="391" t="e">
        <f t="shared" ca="1" si="77"/>
        <v>#VALUE!</v>
      </c>
      <c r="DE23" s="391" t="e">
        <f t="shared" ca="1" si="47"/>
        <v>#VALUE!</v>
      </c>
      <c r="DF23" s="391" t="e">
        <f t="shared" ca="1" si="48"/>
        <v>#VALUE!</v>
      </c>
      <c r="DG23" s="391" t="e">
        <f t="shared" ca="1" si="49"/>
        <v>#VALUE!</v>
      </c>
      <c r="DH23" s="389" t="e">
        <f t="shared" ca="1" si="50"/>
        <v>#VALUE!</v>
      </c>
      <c r="DI23" s="389" t="e">
        <f t="shared" ca="1" si="51"/>
        <v>#VALUE!</v>
      </c>
      <c r="DJ23" s="393" t="e">
        <f t="shared" ca="1" si="52"/>
        <v>#VALUE!</v>
      </c>
      <c r="DK23" s="389" t="e">
        <f t="shared" ca="1" si="53"/>
        <v>#VALUE!</v>
      </c>
      <c r="DL23" s="394"/>
      <c r="DM23" s="372"/>
      <c r="DN23" s="389" t="e">
        <f t="shared" ca="1" si="78"/>
        <v>#VALUE!</v>
      </c>
      <c r="DO23" s="389" t="e">
        <f ca="1">'Site&amp;Soil'!$H$173*EXP('Site&amp;Soil'!$H$174*DN23)</f>
        <v>#VALUE!</v>
      </c>
      <c r="DP23" s="389" t="e">
        <f t="shared" ca="1" si="54"/>
        <v>#VALUE!</v>
      </c>
      <c r="DQ23" s="389">
        <f t="shared" si="89"/>
        <v>0</v>
      </c>
      <c r="DR23" s="390" t="e">
        <f t="shared" ca="1" si="55"/>
        <v>#VALUE!</v>
      </c>
      <c r="DS23" s="391">
        <f t="shared" si="56"/>
        <v>0</v>
      </c>
      <c r="DT23" s="392">
        <f t="shared" si="57"/>
        <v>0</v>
      </c>
      <c r="DU23" s="392" t="e">
        <f t="shared" ca="1" si="79"/>
        <v>#VALUE!</v>
      </c>
      <c r="DV23" s="391" t="e">
        <f t="shared" ca="1" si="80"/>
        <v>#VALUE!</v>
      </c>
      <c r="DW23" s="391" t="e">
        <f t="shared" ca="1" si="58"/>
        <v>#VALUE!</v>
      </c>
      <c r="DX23" s="391" t="e">
        <f t="shared" ca="1" si="59"/>
        <v>#VALUE!</v>
      </c>
      <c r="DY23" s="391" t="e">
        <f t="shared" ca="1" si="60"/>
        <v>#VALUE!</v>
      </c>
      <c r="DZ23" s="389" t="e">
        <f t="shared" ca="1" si="61"/>
        <v>#VALUE!</v>
      </c>
      <c r="EA23" s="389" t="e">
        <f t="shared" ca="1" si="62"/>
        <v>#VALUE!</v>
      </c>
      <c r="EB23" s="393" t="e">
        <f t="shared" ca="1" si="63"/>
        <v>#VALUE!</v>
      </c>
      <c r="EC23" s="389" t="e">
        <f t="shared" ca="1" si="64"/>
        <v>#VALUE!</v>
      </c>
      <c r="ED23" s="394"/>
      <c r="EE23" s="391"/>
      <c r="EF23" s="392"/>
      <c r="EG23" s="391"/>
      <c r="EH23" s="391"/>
      <c r="EI23" s="391"/>
      <c r="EJ23" s="391"/>
      <c r="EK23" s="372"/>
      <c r="EL23" s="372">
        <v>10</v>
      </c>
      <c r="EM23" s="389" t="e">
        <f ca="1">VLOOKUP(EL23,$EF$9:$EI$248,4,FALSE)</f>
        <v>#VALUE!</v>
      </c>
      <c r="EN23" s="372"/>
      <c r="EO23" s="372"/>
      <c r="EP23" s="372"/>
      <c r="EQ23" s="372"/>
      <c r="ER23" s="372">
        <v>25</v>
      </c>
      <c r="ES23" s="372"/>
      <c r="ET23" s="372"/>
    </row>
    <row r="24" spans="1:150" x14ac:dyDescent="0.2">
      <c r="A24" s="372"/>
      <c r="B24" s="372">
        <v>16</v>
      </c>
      <c r="C24" s="372" t="s">
        <v>303</v>
      </c>
      <c r="D24" s="388"/>
      <c r="E24" s="388"/>
      <c r="F24" s="19"/>
      <c r="G24" s="372"/>
      <c r="H24" s="389">
        <f t="shared" ca="1" si="81"/>
        <v>5.794106342112566</v>
      </c>
      <c r="I24" s="389">
        <f ca="1">'Site&amp;Soil'!$F$173*EXP('Site&amp;Soil'!$F$174*H24)</f>
        <v>0</v>
      </c>
      <c r="J24" s="389">
        <f t="shared" ca="1" si="65"/>
        <v>0.45000000000000007</v>
      </c>
      <c r="K24" s="389">
        <f t="shared" ca="1" si="84"/>
        <v>0.2566091252630372</v>
      </c>
      <c r="L24" s="390">
        <f t="shared" ca="1" si="0"/>
        <v>4.0414013843782385E-3</v>
      </c>
      <c r="M24" s="391">
        <f t="shared" si="1"/>
        <v>0</v>
      </c>
      <c r="N24" s="392">
        <f t="shared" si="2"/>
        <v>0</v>
      </c>
      <c r="O24" s="392">
        <f t="shared" ca="1" si="66"/>
        <v>29243.814410186238</v>
      </c>
      <c r="P24" s="391">
        <f t="shared" ca="1" si="67"/>
        <v>1.1958752412518152</v>
      </c>
      <c r="Q24" s="391">
        <f t="shared" ca="1" si="3"/>
        <v>1.1818599204182694E-2</v>
      </c>
      <c r="R24" s="391">
        <f t="shared" ca="1" si="4"/>
        <v>1.4144934698804039E-3</v>
      </c>
      <c r="S24" s="391">
        <f t="shared" ca="1" si="5"/>
        <v>2.3120234965116195E-2</v>
      </c>
      <c r="T24" s="389">
        <f t="shared" ca="1" si="6"/>
        <v>5.8172265770776823</v>
      </c>
      <c r="U24" s="389">
        <f t="shared" ca="1" si="7"/>
        <v>0.36775195968495711</v>
      </c>
      <c r="V24" s="393">
        <f t="shared" ca="1" si="8"/>
        <v>1.9590867574610896E-3</v>
      </c>
      <c r="W24" s="389">
        <f t="shared" ca="1" si="9"/>
        <v>-4.3535261276913097E-3</v>
      </c>
      <c r="X24" s="394"/>
      <c r="Y24" s="372"/>
      <c r="Z24" s="389">
        <f t="shared" ca="1" si="82"/>
        <v>4.7637583974703359</v>
      </c>
      <c r="AA24" s="389">
        <f ca="1">'Site&amp;Soil'!$G$173*EXP('Site&amp;Soil'!$G$174*Z24)</f>
        <v>0</v>
      </c>
      <c r="AB24" s="389">
        <f t="shared" ca="1" si="10"/>
        <v>0.41625000000000001</v>
      </c>
      <c r="AC24" s="389">
        <f t="shared" si="85"/>
        <v>0</v>
      </c>
      <c r="AD24" s="390">
        <f t="shared" ca="1" si="11"/>
        <v>0</v>
      </c>
      <c r="AE24" s="391">
        <f t="shared" si="12"/>
        <v>0</v>
      </c>
      <c r="AF24" s="392">
        <f t="shared" si="13"/>
        <v>0</v>
      </c>
      <c r="AG24" s="392">
        <f t="shared" ca="1" si="68"/>
        <v>0</v>
      </c>
      <c r="AH24" s="391">
        <f t="shared" ca="1" si="69"/>
        <v>0</v>
      </c>
      <c r="AI24" s="391">
        <f t="shared" ca="1" si="14"/>
        <v>0</v>
      </c>
      <c r="AJ24" s="391">
        <f t="shared" ca="1" si="15"/>
        <v>0</v>
      </c>
      <c r="AK24" s="391">
        <f t="shared" ca="1" si="16"/>
        <v>3.3981825102231923E-3</v>
      </c>
      <c r="AL24" s="389">
        <f t="shared" ca="1" si="17"/>
        <v>4.7671565799805595</v>
      </c>
      <c r="AM24" s="389">
        <f t="shared" ca="1" si="18"/>
        <v>0</v>
      </c>
      <c r="AN24" s="393">
        <f t="shared" ca="1" si="19"/>
        <v>0</v>
      </c>
      <c r="AO24" s="389">
        <f t="shared" ca="1" si="20"/>
        <v>4.7065147326392541E-3</v>
      </c>
      <c r="AP24" s="394"/>
      <c r="AQ24" s="372"/>
      <c r="AR24" s="389">
        <f t="shared" ca="1" si="83"/>
        <v>4.3800000000000008</v>
      </c>
      <c r="AS24" s="389">
        <f ca="1">'Site&amp;Soil'!$H$173*EXP('Site&amp;Soil'!$H$174*AR24)</f>
        <v>0</v>
      </c>
      <c r="AT24" s="389">
        <f t="shared" ca="1" si="21"/>
        <v>0.38250000000000001</v>
      </c>
      <c r="AU24" s="389">
        <f t="shared" si="86"/>
        <v>0</v>
      </c>
      <c r="AV24" s="390">
        <f t="shared" ca="1" si="22"/>
        <v>0</v>
      </c>
      <c r="AW24" s="391">
        <f t="shared" si="23"/>
        <v>0</v>
      </c>
      <c r="AX24" s="392">
        <f t="shared" si="24"/>
        <v>0</v>
      </c>
      <c r="AY24" s="392">
        <f t="shared" ca="1" si="70"/>
        <v>0</v>
      </c>
      <c r="AZ24" s="391">
        <f t="shared" ca="1" si="71"/>
        <v>0</v>
      </c>
      <c r="BA24" s="391">
        <f t="shared" ca="1" si="25"/>
        <v>0</v>
      </c>
      <c r="BB24" s="391">
        <f t="shared" ca="1" si="26"/>
        <v>0</v>
      </c>
      <c r="BC24" s="391">
        <f t="shared" ca="1" si="27"/>
        <v>0</v>
      </c>
      <c r="BD24" s="389">
        <f t="shared" ca="1" si="28"/>
        <v>4.3800000000000008</v>
      </c>
      <c r="BE24" s="389">
        <f t="shared" ca="1" si="29"/>
        <v>0</v>
      </c>
      <c r="BF24" s="393">
        <f t="shared" ca="1" si="30"/>
        <v>0</v>
      </c>
      <c r="BG24" s="389">
        <f t="shared" ca="1" si="31"/>
        <v>0</v>
      </c>
      <c r="BH24" s="394"/>
      <c r="BI24" s="391"/>
      <c r="BJ24" s="392"/>
      <c r="BK24" s="391"/>
      <c r="BL24" s="391"/>
      <c r="BM24" s="391"/>
      <c r="BN24" s="391"/>
      <c r="BO24" s="372"/>
      <c r="BP24" s="372">
        <v>15</v>
      </c>
      <c r="BQ24" s="389">
        <f ca="1">VLOOKUP(BP24,$BJ$9:$BM$248,2,FALSE)</f>
        <v>5.9185563240328101</v>
      </c>
      <c r="BR24" s="372"/>
      <c r="BS24" s="372"/>
      <c r="BT24" s="372"/>
      <c r="BU24" s="372"/>
      <c r="BV24" s="372"/>
      <c r="BW24" s="372">
        <v>5</v>
      </c>
      <c r="BX24" s="372"/>
      <c r="BZ24" s="388"/>
      <c r="CA24" s="388"/>
      <c r="CB24" s="19"/>
      <c r="CC24" s="372"/>
      <c r="CD24" s="389" t="e">
        <f t="shared" ca="1" si="72"/>
        <v>#VALUE!</v>
      </c>
      <c r="CE24" s="389" t="e">
        <f ca="1">'Site&amp;Soil'!$F$173*EXP('Site&amp;Soil'!$F$174*CD24)</f>
        <v>#VALUE!</v>
      </c>
      <c r="CF24" s="389" t="e">
        <f t="shared" ca="1" si="32"/>
        <v>#VALUE!</v>
      </c>
      <c r="CG24" s="389">
        <f t="shared" si="87"/>
        <v>0</v>
      </c>
      <c r="CH24" s="390" t="e">
        <f t="shared" ca="1" si="33"/>
        <v>#VALUE!</v>
      </c>
      <c r="CI24" s="391">
        <f t="shared" si="34"/>
        <v>0</v>
      </c>
      <c r="CJ24" s="392">
        <f t="shared" si="35"/>
        <v>0</v>
      </c>
      <c r="CK24" s="392" t="e">
        <f t="shared" ca="1" si="73"/>
        <v>#VALUE!</v>
      </c>
      <c r="CL24" s="391" t="e">
        <f t="shared" ca="1" si="74"/>
        <v>#VALUE!</v>
      </c>
      <c r="CM24" s="391" t="e">
        <f t="shared" ca="1" si="36"/>
        <v>#VALUE!</v>
      </c>
      <c r="CN24" s="391" t="e">
        <f t="shared" ca="1" si="37"/>
        <v>#VALUE!</v>
      </c>
      <c r="CO24" s="391" t="e">
        <f t="shared" ca="1" si="38"/>
        <v>#VALUE!</v>
      </c>
      <c r="CP24" s="389" t="e">
        <f t="shared" ca="1" si="39"/>
        <v>#VALUE!</v>
      </c>
      <c r="CQ24" s="389" t="e">
        <f t="shared" ca="1" si="40"/>
        <v>#VALUE!</v>
      </c>
      <c r="CR24" s="393" t="e">
        <f t="shared" ca="1" si="41"/>
        <v>#VALUE!</v>
      </c>
      <c r="CS24" s="389" t="e">
        <f t="shared" ca="1" si="42"/>
        <v>#VALUE!</v>
      </c>
      <c r="CT24" s="394"/>
      <c r="CU24" s="372"/>
      <c r="CV24" s="389" t="e">
        <f t="shared" ca="1" si="75"/>
        <v>#VALUE!</v>
      </c>
      <c r="CW24" s="389" t="e">
        <f ca="1">'Site&amp;Soil'!$G$173*EXP('Site&amp;Soil'!$G$174*CV24)</f>
        <v>#VALUE!</v>
      </c>
      <c r="CX24" s="389" t="e">
        <f t="shared" ca="1" si="43"/>
        <v>#VALUE!</v>
      </c>
      <c r="CY24" s="389">
        <f t="shared" si="88"/>
        <v>0</v>
      </c>
      <c r="CZ24" s="390" t="e">
        <f t="shared" ca="1" si="44"/>
        <v>#VALUE!</v>
      </c>
      <c r="DA24" s="391">
        <f t="shared" si="45"/>
        <v>0</v>
      </c>
      <c r="DB24" s="392">
        <f t="shared" si="46"/>
        <v>0</v>
      </c>
      <c r="DC24" s="392" t="e">
        <f t="shared" ca="1" si="76"/>
        <v>#VALUE!</v>
      </c>
      <c r="DD24" s="391" t="e">
        <f t="shared" ca="1" si="77"/>
        <v>#VALUE!</v>
      </c>
      <c r="DE24" s="391" t="e">
        <f t="shared" ca="1" si="47"/>
        <v>#VALUE!</v>
      </c>
      <c r="DF24" s="391" t="e">
        <f t="shared" ca="1" si="48"/>
        <v>#VALUE!</v>
      </c>
      <c r="DG24" s="391" t="e">
        <f t="shared" ca="1" si="49"/>
        <v>#VALUE!</v>
      </c>
      <c r="DH24" s="389" t="e">
        <f t="shared" ca="1" si="50"/>
        <v>#VALUE!</v>
      </c>
      <c r="DI24" s="389" t="e">
        <f t="shared" ca="1" si="51"/>
        <v>#VALUE!</v>
      </c>
      <c r="DJ24" s="393" t="e">
        <f t="shared" ca="1" si="52"/>
        <v>#VALUE!</v>
      </c>
      <c r="DK24" s="389" t="e">
        <f t="shared" ca="1" si="53"/>
        <v>#VALUE!</v>
      </c>
      <c r="DL24" s="394"/>
      <c r="DM24" s="372"/>
      <c r="DN24" s="389" t="e">
        <f t="shared" ca="1" si="78"/>
        <v>#VALUE!</v>
      </c>
      <c r="DO24" s="389" t="e">
        <f ca="1">'Site&amp;Soil'!$H$173*EXP('Site&amp;Soil'!$H$174*DN24)</f>
        <v>#VALUE!</v>
      </c>
      <c r="DP24" s="389" t="e">
        <f t="shared" ca="1" si="54"/>
        <v>#VALUE!</v>
      </c>
      <c r="DQ24" s="389">
        <f t="shared" si="89"/>
        <v>0</v>
      </c>
      <c r="DR24" s="390" t="e">
        <f t="shared" ca="1" si="55"/>
        <v>#VALUE!</v>
      </c>
      <c r="DS24" s="391">
        <f t="shared" si="56"/>
        <v>0</v>
      </c>
      <c r="DT24" s="392">
        <f t="shared" si="57"/>
        <v>0</v>
      </c>
      <c r="DU24" s="392" t="e">
        <f t="shared" ca="1" si="79"/>
        <v>#VALUE!</v>
      </c>
      <c r="DV24" s="391" t="e">
        <f t="shared" ca="1" si="80"/>
        <v>#VALUE!</v>
      </c>
      <c r="DW24" s="391" t="e">
        <f t="shared" ca="1" si="58"/>
        <v>#VALUE!</v>
      </c>
      <c r="DX24" s="391" t="e">
        <f t="shared" ca="1" si="59"/>
        <v>#VALUE!</v>
      </c>
      <c r="DY24" s="391" t="e">
        <f t="shared" ca="1" si="60"/>
        <v>#VALUE!</v>
      </c>
      <c r="DZ24" s="389" t="e">
        <f t="shared" ca="1" si="61"/>
        <v>#VALUE!</v>
      </c>
      <c r="EA24" s="389" t="e">
        <f t="shared" ca="1" si="62"/>
        <v>#VALUE!</v>
      </c>
      <c r="EB24" s="393" t="e">
        <f t="shared" ca="1" si="63"/>
        <v>#VALUE!</v>
      </c>
      <c r="EC24" s="389" t="e">
        <f t="shared" ca="1" si="64"/>
        <v>#VALUE!</v>
      </c>
      <c r="ED24" s="394"/>
      <c r="EE24" s="391"/>
      <c r="EF24" s="392"/>
      <c r="EG24" s="391"/>
      <c r="EH24" s="391"/>
      <c r="EI24" s="391"/>
      <c r="EJ24" s="391"/>
      <c r="EK24" s="372"/>
      <c r="EL24" s="372">
        <v>15</v>
      </c>
      <c r="EM24" s="389" t="e">
        <f ca="1">VLOOKUP(EL24,$EF$9:$EI$248,2,FALSE)</f>
        <v>#VALUE!</v>
      </c>
      <c r="EN24" s="372"/>
      <c r="EO24" s="372"/>
      <c r="EP24" s="372"/>
      <c r="EQ24" s="372"/>
      <c r="ER24" s="372"/>
      <c r="ES24" s="372">
        <v>5</v>
      </c>
      <c r="ET24" s="372"/>
    </row>
    <row r="25" spans="1:150" x14ac:dyDescent="0.2">
      <c r="A25" s="372"/>
      <c r="B25" s="372">
        <v>17</v>
      </c>
      <c r="C25" s="372" t="s">
        <v>304</v>
      </c>
      <c r="D25" s="388"/>
      <c r="E25" s="388"/>
      <c r="F25" s="19"/>
      <c r="G25" s="372"/>
      <c r="H25" s="389">
        <f t="shared" ca="1" si="81"/>
        <v>5.8128730509499906</v>
      </c>
      <c r="I25" s="389">
        <f ca="1">'Site&amp;Soil'!$F$173*EXP('Site&amp;Soil'!$F$174*H25)</f>
        <v>0</v>
      </c>
      <c r="J25" s="389">
        <f t="shared" ca="1" si="65"/>
        <v>0.45000000000000007</v>
      </c>
      <c r="K25" s="389">
        <f t="shared" ca="1" si="84"/>
        <v>0.31935521622611851</v>
      </c>
      <c r="L25" s="390">
        <f t="shared" ca="1" si="0"/>
        <v>4.8126241840666661E-3</v>
      </c>
      <c r="M25" s="391">
        <f t="shared" si="1"/>
        <v>0</v>
      </c>
      <c r="N25" s="392">
        <f t="shared" si="2"/>
        <v>0</v>
      </c>
      <c r="O25" s="392">
        <f t="shared" ca="1" si="66"/>
        <v>28954.803558725089</v>
      </c>
      <c r="P25" s="391">
        <f t="shared" ca="1" si="67"/>
        <v>1.1840566420476326</v>
      </c>
      <c r="Q25" s="391">
        <f t="shared" ca="1" si="3"/>
        <v>1.3934858785161992E-2</v>
      </c>
      <c r="R25" s="391">
        <f t="shared" ca="1" si="4"/>
        <v>1.6798875992363662E-3</v>
      </c>
      <c r="S25" s="391">
        <f t="shared" ca="1" si="5"/>
        <v>2.7233269302056943E-2</v>
      </c>
      <c r="T25" s="389">
        <f t="shared" ca="1" si="6"/>
        <v>5.8401063202520476</v>
      </c>
      <c r="U25" s="389">
        <f t="shared" ca="1" si="7"/>
        <v>0.37804784411342146</v>
      </c>
      <c r="V25" s="393">
        <f t="shared" ca="1" si="8"/>
        <v>2.6419652449108776E-3</v>
      </c>
      <c r="W25" s="389">
        <f t="shared" ca="1" si="9"/>
        <v>-5.8710338775797271E-3</v>
      </c>
      <c r="X25" s="394"/>
      <c r="Y25" s="372"/>
      <c r="Z25" s="389">
        <f t="shared" ca="1" si="82"/>
        <v>4.7718630947131988</v>
      </c>
      <c r="AA25" s="389">
        <f ca="1">'Site&amp;Soil'!$G$173*EXP('Site&amp;Soil'!$G$174*Z25)</f>
        <v>0</v>
      </c>
      <c r="AB25" s="389">
        <f t="shared" ca="1" si="10"/>
        <v>0.41625000000000001</v>
      </c>
      <c r="AC25" s="389">
        <f t="shared" si="85"/>
        <v>0</v>
      </c>
      <c r="AD25" s="390">
        <f t="shared" ca="1" si="11"/>
        <v>0</v>
      </c>
      <c r="AE25" s="391">
        <f t="shared" si="12"/>
        <v>0</v>
      </c>
      <c r="AF25" s="392">
        <f t="shared" si="13"/>
        <v>0</v>
      </c>
      <c r="AG25" s="392">
        <f t="shared" ca="1" si="68"/>
        <v>0</v>
      </c>
      <c r="AH25" s="391">
        <f t="shared" ca="1" si="69"/>
        <v>0</v>
      </c>
      <c r="AI25" s="391">
        <f t="shared" ca="1" si="14"/>
        <v>0</v>
      </c>
      <c r="AJ25" s="391">
        <f t="shared" ca="1" si="15"/>
        <v>0</v>
      </c>
      <c r="AK25" s="391">
        <f t="shared" ca="1" si="16"/>
        <v>4.0357660041714502E-3</v>
      </c>
      <c r="AL25" s="389">
        <f t="shared" ca="1" si="17"/>
        <v>4.77589886071737</v>
      </c>
      <c r="AM25" s="389">
        <f t="shared" ca="1" si="18"/>
        <v>0</v>
      </c>
      <c r="AN25" s="393">
        <f t="shared" ca="1" si="19"/>
        <v>0</v>
      </c>
      <c r="AO25" s="389">
        <f t="shared" ca="1" si="20"/>
        <v>6.3470636514375437E-3</v>
      </c>
      <c r="AP25" s="394"/>
      <c r="AQ25" s="372"/>
      <c r="AR25" s="389">
        <f t="shared" ca="1" si="83"/>
        <v>4.3800000000000008</v>
      </c>
      <c r="AS25" s="389">
        <f ca="1">'Site&amp;Soil'!$H$173*EXP('Site&amp;Soil'!$H$174*AR25)</f>
        <v>0</v>
      </c>
      <c r="AT25" s="389">
        <f t="shared" ca="1" si="21"/>
        <v>0.38250000000000001</v>
      </c>
      <c r="AU25" s="389">
        <f t="shared" si="86"/>
        <v>0</v>
      </c>
      <c r="AV25" s="390">
        <f t="shared" ca="1" si="22"/>
        <v>0</v>
      </c>
      <c r="AW25" s="391">
        <f t="shared" si="23"/>
        <v>0</v>
      </c>
      <c r="AX25" s="392">
        <f t="shared" si="24"/>
        <v>0</v>
      </c>
      <c r="AY25" s="392">
        <f t="shared" ca="1" si="70"/>
        <v>0</v>
      </c>
      <c r="AZ25" s="391">
        <f t="shared" ca="1" si="71"/>
        <v>0</v>
      </c>
      <c r="BA25" s="391">
        <f t="shared" ca="1" si="25"/>
        <v>0</v>
      </c>
      <c r="BB25" s="391">
        <f t="shared" ca="1" si="26"/>
        <v>0</v>
      </c>
      <c r="BC25" s="391">
        <f t="shared" ca="1" si="27"/>
        <v>0</v>
      </c>
      <c r="BD25" s="389">
        <f t="shared" ca="1" si="28"/>
        <v>4.3800000000000008</v>
      </c>
      <c r="BE25" s="389">
        <f t="shared" ca="1" si="29"/>
        <v>0</v>
      </c>
      <c r="BF25" s="393">
        <f t="shared" ca="1" si="30"/>
        <v>0</v>
      </c>
      <c r="BG25" s="389">
        <f t="shared" ca="1" si="31"/>
        <v>0</v>
      </c>
      <c r="BH25" s="394"/>
      <c r="BI25" s="391"/>
      <c r="BJ25" s="392"/>
      <c r="BK25" s="391"/>
      <c r="BL25" s="391"/>
      <c r="BM25" s="391"/>
      <c r="BN25" s="391"/>
      <c r="BO25" s="372"/>
      <c r="BP25" s="372">
        <v>15</v>
      </c>
      <c r="BQ25" s="389">
        <f ca="1">VLOOKUP(BP25,$BJ$9:$BM$248,3,FALSE)</f>
        <v>6.213359826740489</v>
      </c>
      <c r="BR25" s="372"/>
      <c r="BS25" s="372"/>
      <c r="BT25" s="372"/>
      <c r="BU25" s="372"/>
      <c r="BV25" s="372"/>
      <c r="BW25" s="372">
        <v>15</v>
      </c>
      <c r="BX25" s="372"/>
      <c r="BZ25" s="388"/>
      <c r="CA25" s="388"/>
      <c r="CB25" s="19"/>
      <c r="CC25" s="372"/>
      <c r="CD25" s="389" t="e">
        <f t="shared" ca="1" si="72"/>
        <v>#VALUE!</v>
      </c>
      <c r="CE25" s="389" t="e">
        <f ca="1">'Site&amp;Soil'!$F$173*EXP('Site&amp;Soil'!$F$174*CD25)</f>
        <v>#VALUE!</v>
      </c>
      <c r="CF25" s="389" t="e">
        <f t="shared" ca="1" si="32"/>
        <v>#VALUE!</v>
      </c>
      <c r="CG25" s="389">
        <f t="shared" si="87"/>
        <v>0</v>
      </c>
      <c r="CH25" s="390" t="e">
        <f t="shared" ca="1" si="33"/>
        <v>#VALUE!</v>
      </c>
      <c r="CI25" s="391">
        <f t="shared" si="34"/>
        <v>0</v>
      </c>
      <c r="CJ25" s="392">
        <f t="shared" si="35"/>
        <v>0</v>
      </c>
      <c r="CK25" s="392" t="e">
        <f t="shared" ca="1" si="73"/>
        <v>#VALUE!</v>
      </c>
      <c r="CL25" s="391" t="e">
        <f t="shared" ca="1" si="74"/>
        <v>#VALUE!</v>
      </c>
      <c r="CM25" s="391" t="e">
        <f t="shared" ca="1" si="36"/>
        <v>#VALUE!</v>
      </c>
      <c r="CN25" s="391" t="e">
        <f t="shared" ca="1" si="37"/>
        <v>#VALUE!</v>
      </c>
      <c r="CO25" s="391" t="e">
        <f t="shared" ca="1" si="38"/>
        <v>#VALUE!</v>
      </c>
      <c r="CP25" s="389" t="e">
        <f t="shared" ca="1" si="39"/>
        <v>#VALUE!</v>
      </c>
      <c r="CQ25" s="389" t="e">
        <f t="shared" ca="1" si="40"/>
        <v>#VALUE!</v>
      </c>
      <c r="CR25" s="393" t="e">
        <f t="shared" ca="1" si="41"/>
        <v>#VALUE!</v>
      </c>
      <c r="CS25" s="389" t="e">
        <f t="shared" ca="1" si="42"/>
        <v>#VALUE!</v>
      </c>
      <c r="CT25" s="394"/>
      <c r="CU25" s="372"/>
      <c r="CV25" s="389" t="e">
        <f t="shared" ca="1" si="75"/>
        <v>#VALUE!</v>
      </c>
      <c r="CW25" s="389" t="e">
        <f ca="1">'Site&amp;Soil'!$G$173*EXP('Site&amp;Soil'!$G$174*CV25)</f>
        <v>#VALUE!</v>
      </c>
      <c r="CX25" s="389" t="e">
        <f t="shared" ca="1" si="43"/>
        <v>#VALUE!</v>
      </c>
      <c r="CY25" s="389">
        <f t="shared" si="88"/>
        <v>0</v>
      </c>
      <c r="CZ25" s="390" t="e">
        <f t="shared" ca="1" si="44"/>
        <v>#VALUE!</v>
      </c>
      <c r="DA25" s="391">
        <f t="shared" si="45"/>
        <v>0</v>
      </c>
      <c r="DB25" s="392">
        <f t="shared" si="46"/>
        <v>0</v>
      </c>
      <c r="DC25" s="392" t="e">
        <f t="shared" ca="1" si="76"/>
        <v>#VALUE!</v>
      </c>
      <c r="DD25" s="391" t="e">
        <f t="shared" ca="1" si="77"/>
        <v>#VALUE!</v>
      </c>
      <c r="DE25" s="391" t="e">
        <f t="shared" ca="1" si="47"/>
        <v>#VALUE!</v>
      </c>
      <c r="DF25" s="391" t="e">
        <f t="shared" ca="1" si="48"/>
        <v>#VALUE!</v>
      </c>
      <c r="DG25" s="391" t="e">
        <f t="shared" ca="1" si="49"/>
        <v>#VALUE!</v>
      </c>
      <c r="DH25" s="389" t="e">
        <f t="shared" ca="1" si="50"/>
        <v>#VALUE!</v>
      </c>
      <c r="DI25" s="389" t="e">
        <f t="shared" ca="1" si="51"/>
        <v>#VALUE!</v>
      </c>
      <c r="DJ25" s="393" t="e">
        <f t="shared" ca="1" si="52"/>
        <v>#VALUE!</v>
      </c>
      <c r="DK25" s="389" t="e">
        <f t="shared" ca="1" si="53"/>
        <v>#VALUE!</v>
      </c>
      <c r="DL25" s="394"/>
      <c r="DM25" s="372"/>
      <c r="DN25" s="389" t="e">
        <f t="shared" ca="1" si="78"/>
        <v>#VALUE!</v>
      </c>
      <c r="DO25" s="389" t="e">
        <f ca="1">'Site&amp;Soil'!$H$173*EXP('Site&amp;Soil'!$H$174*DN25)</f>
        <v>#VALUE!</v>
      </c>
      <c r="DP25" s="389" t="e">
        <f t="shared" ca="1" si="54"/>
        <v>#VALUE!</v>
      </c>
      <c r="DQ25" s="389">
        <f t="shared" si="89"/>
        <v>0</v>
      </c>
      <c r="DR25" s="390" t="e">
        <f t="shared" ca="1" si="55"/>
        <v>#VALUE!</v>
      </c>
      <c r="DS25" s="391">
        <f t="shared" si="56"/>
        <v>0</v>
      </c>
      <c r="DT25" s="392">
        <f t="shared" si="57"/>
        <v>0</v>
      </c>
      <c r="DU25" s="392" t="e">
        <f t="shared" ca="1" si="79"/>
        <v>#VALUE!</v>
      </c>
      <c r="DV25" s="391" t="e">
        <f t="shared" ca="1" si="80"/>
        <v>#VALUE!</v>
      </c>
      <c r="DW25" s="391" t="e">
        <f t="shared" ca="1" si="58"/>
        <v>#VALUE!</v>
      </c>
      <c r="DX25" s="391" t="e">
        <f t="shared" ca="1" si="59"/>
        <v>#VALUE!</v>
      </c>
      <c r="DY25" s="391" t="e">
        <f t="shared" ca="1" si="60"/>
        <v>#VALUE!</v>
      </c>
      <c r="DZ25" s="389" t="e">
        <f t="shared" ca="1" si="61"/>
        <v>#VALUE!</v>
      </c>
      <c r="EA25" s="389" t="e">
        <f t="shared" ca="1" si="62"/>
        <v>#VALUE!</v>
      </c>
      <c r="EB25" s="393" t="e">
        <f t="shared" ca="1" si="63"/>
        <v>#VALUE!</v>
      </c>
      <c r="EC25" s="389" t="e">
        <f t="shared" ca="1" si="64"/>
        <v>#VALUE!</v>
      </c>
      <c r="ED25" s="394"/>
      <c r="EE25" s="391"/>
      <c r="EF25" s="392"/>
      <c r="EG25" s="391"/>
      <c r="EH25" s="391"/>
      <c r="EI25" s="391"/>
      <c r="EJ25" s="391"/>
      <c r="EK25" s="372"/>
      <c r="EL25" s="372">
        <v>15</v>
      </c>
      <c r="EM25" s="389" t="e">
        <f ca="1">VLOOKUP(EL25,$EF$9:$EI$248,3,FALSE)</f>
        <v>#VALUE!</v>
      </c>
      <c r="EN25" s="372"/>
      <c r="EO25" s="372"/>
      <c r="EP25" s="372"/>
      <c r="EQ25" s="372"/>
      <c r="ER25" s="372"/>
      <c r="ES25" s="372">
        <v>15</v>
      </c>
      <c r="ET25" s="372"/>
    </row>
    <row r="26" spans="1:150" x14ac:dyDescent="0.2">
      <c r="A26" s="372"/>
      <c r="B26" s="372">
        <v>18</v>
      </c>
      <c r="C26" s="372" t="s">
        <v>305</v>
      </c>
      <c r="D26" s="388"/>
      <c r="E26" s="388"/>
      <c r="F26" s="19"/>
      <c r="G26" s="372"/>
      <c r="H26" s="389">
        <f t="shared" ca="1" si="81"/>
        <v>5.8342352863744678</v>
      </c>
      <c r="I26" s="389">
        <f ca="1">'Site&amp;Soil'!$F$173*EXP('Site&amp;Soil'!$F$174*H26)</f>
        <v>0</v>
      </c>
      <c r="J26" s="389">
        <f t="shared" ca="1" si="65"/>
        <v>0.45000000000000007</v>
      </c>
      <c r="K26" s="389">
        <f t="shared" ca="1" si="84"/>
        <v>0.37336407417040579</v>
      </c>
      <c r="L26" s="390">
        <f t="shared" ca="1" si="0"/>
        <v>5.3507973878052046E-3</v>
      </c>
      <c r="M26" s="391">
        <f t="shared" si="1"/>
        <v>0</v>
      </c>
      <c r="N26" s="392">
        <f t="shared" si="2"/>
        <v>0</v>
      </c>
      <c r="O26" s="392">
        <f t="shared" ca="1" si="66"/>
        <v>28614.041905595739</v>
      </c>
      <c r="P26" s="391">
        <f t="shared" ca="1" si="67"/>
        <v>1.1701217832624706</v>
      </c>
      <c r="Q26" s="391">
        <f t="shared" ca="1" si="3"/>
        <v>1.5310794068301034E-2</v>
      </c>
      <c r="R26" s="391">
        <f t="shared" ca="1" si="4"/>
        <v>1.8616262406678341E-3</v>
      </c>
      <c r="S26" s="391">
        <f t="shared" ca="1" si="5"/>
        <v>2.9887039616962662E-2</v>
      </c>
      <c r="T26" s="389">
        <f t="shared" ca="1" si="6"/>
        <v>5.8641223259914304</v>
      </c>
      <c r="U26" s="389">
        <f t="shared" ca="1" si="7"/>
        <v>0.38885504669614374</v>
      </c>
      <c r="V26" s="393">
        <f t="shared" ca="1" si="8"/>
        <v>3.3577054275384941E-3</v>
      </c>
      <c r="W26" s="389">
        <f t="shared" ca="1" si="9"/>
        <v>-7.461567616752208E-3</v>
      </c>
      <c r="X26" s="394"/>
      <c r="Y26" s="372"/>
      <c r="Z26" s="389">
        <f t="shared" ca="1" si="82"/>
        <v>4.7822459243688078</v>
      </c>
      <c r="AA26" s="389">
        <f ca="1">'Site&amp;Soil'!$G$173*EXP('Site&amp;Soil'!$G$174*Z26)</f>
        <v>0</v>
      </c>
      <c r="AB26" s="389">
        <f t="shared" ca="1" si="10"/>
        <v>0.41625000000000001</v>
      </c>
      <c r="AC26" s="389">
        <f t="shared" si="85"/>
        <v>0</v>
      </c>
      <c r="AD26" s="390">
        <f t="shared" ca="1" si="11"/>
        <v>0</v>
      </c>
      <c r="AE26" s="391">
        <f t="shared" si="12"/>
        <v>0</v>
      </c>
      <c r="AF26" s="392">
        <f t="shared" si="13"/>
        <v>0</v>
      </c>
      <c r="AG26" s="392">
        <f t="shared" ca="1" si="68"/>
        <v>0</v>
      </c>
      <c r="AH26" s="391">
        <f t="shared" ca="1" si="69"/>
        <v>0</v>
      </c>
      <c r="AI26" s="391">
        <f t="shared" ca="1" si="14"/>
        <v>0</v>
      </c>
      <c r="AJ26" s="391">
        <f t="shared" ca="1" si="15"/>
        <v>0</v>
      </c>
      <c r="AK26" s="391">
        <f t="shared" ca="1" si="16"/>
        <v>4.4723753529557573E-3</v>
      </c>
      <c r="AL26" s="389">
        <f t="shared" ca="1" si="17"/>
        <v>4.7867182997217634</v>
      </c>
      <c r="AM26" s="389">
        <f t="shared" ca="1" si="18"/>
        <v>0</v>
      </c>
      <c r="AN26" s="393">
        <f t="shared" ca="1" si="19"/>
        <v>0</v>
      </c>
      <c r="AO26" s="389">
        <f t="shared" ca="1" si="20"/>
        <v>8.0665595856780643E-3</v>
      </c>
      <c r="AP26" s="394"/>
      <c r="AQ26" s="372"/>
      <c r="AR26" s="389">
        <f t="shared" ca="1" si="83"/>
        <v>4.3800000000000008</v>
      </c>
      <c r="AS26" s="389">
        <f ca="1">'Site&amp;Soil'!$H$173*EXP('Site&amp;Soil'!$H$174*AR26)</f>
        <v>0</v>
      </c>
      <c r="AT26" s="389">
        <f t="shared" ca="1" si="21"/>
        <v>0.38250000000000001</v>
      </c>
      <c r="AU26" s="389">
        <f t="shared" si="86"/>
        <v>0</v>
      </c>
      <c r="AV26" s="390">
        <f t="shared" ca="1" si="22"/>
        <v>0</v>
      </c>
      <c r="AW26" s="391">
        <f t="shared" si="23"/>
        <v>0</v>
      </c>
      <c r="AX26" s="392">
        <f t="shared" si="24"/>
        <v>0</v>
      </c>
      <c r="AY26" s="392">
        <f t="shared" ca="1" si="70"/>
        <v>0</v>
      </c>
      <c r="AZ26" s="391">
        <f t="shared" ca="1" si="71"/>
        <v>0</v>
      </c>
      <c r="BA26" s="391">
        <f t="shared" ca="1" si="25"/>
        <v>0</v>
      </c>
      <c r="BB26" s="391">
        <f t="shared" ca="1" si="26"/>
        <v>0</v>
      </c>
      <c r="BC26" s="391">
        <f t="shared" ca="1" si="27"/>
        <v>0</v>
      </c>
      <c r="BD26" s="389">
        <f t="shared" ca="1" si="28"/>
        <v>4.3800000000000008</v>
      </c>
      <c r="BE26" s="389">
        <f t="shared" ca="1" si="29"/>
        <v>0</v>
      </c>
      <c r="BF26" s="393">
        <f t="shared" ca="1" si="30"/>
        <v>0</v>
      </c>
      <c r="BG26" s="389">
        <f t="shared" ca="1" si="31"/>
        <v>0</v>
      </c>
      <c r="BH26" s="394"/>
      <c r="BI26" s="391"/>
      <c r="BJ26" s="392"/>
      <c r="BK26" s="391"/>
      <c r="BL26" s="391"/>
      <c r="BM26" s="391"/>
      <c r="BN26" s="391"/>
      <c r="BO26" s="372"/>
      <c r="BP26" s="372">
        <v>15</v>
      </c>
      <c r="BQ26" s="389">
        <f ca="1">VLOOKUP(BP26,$BJ$9:$BM$248,4,FALSE)</f>
        <v>4.6399999999999944</v>
      </c>
      <c r="BR26" s="372"/>
      <c r="BS26" s="372"/>
      <c r="BT26" s="372"/>
      <c r="BU26" s="372"/>
      <c r="BV26" s="372"/>
      <c r="BW26" s="372">
        <v>25</v>
      </c>
      <c r="BX26" s="372"/>
      <c r="BZ26" s="388"/>
      <c r="CA26" s="388"/>
      <c r="CB26" s="19"/>
      <c r="CC26" s="372"/>
      <c r="CD26" s="389" t="e">
        <f t="shared" ca="1" si="72"/>
        <v>#VALUE!</v>
      </c>
      <c r="CE26" s="389" t="e">
        <f ca="1">'Site&amp;Soil'!$F$173*EXP('Site&amp;Soil'!$F$174*CD26)</f>
        <v>#VALUE!</v>
      </c>
      <c r="CF26" s="389" t="e">
        <f t="shared" ca="1" si="32"/>
        <v>#VALUE!</v>
      </c>
      <c r="CG26" s="389">
        <f t="shared" si="87"/>
        <v>0</v>
      </c>
      <c r="CH26" s="390" t="e">
        <f t="shared" ca="1" si="33"/>
        <v>#VALUE!</v>
      </c>
      <c r="CI26" s="391">
        <f t="shared" si="34"/>
        <v>0</v>
      </c>
      <c r="CJ26" s="392">
        <f t="shared" si="35"/>
        <v>0</v>
      </c>
      <c r="CK26" s="392" t="e">
        <f t="shared" ca="1" si="73"/>
        <v>#VALUE!</v>
      </c>
      <c r="CL26" s="391" t="e">
        <f t="shared" ca="1" si="74"/>
        <v>#VALUE!</v>
      </c>
      <c r="CM26" s="391" t="e">
        <f t="shared" ca="1" si="36"/>
        <v>#VALUE!</v>
      </c>
      <c r="CN26" s="391" t="e">
        <f t="shared" ca="1" si="37"/>
        <v>#VALUE!</v>
      </c>
      <c r="CO26" s="391" t="e">
        <f t="shared" ca="1" si="38"/>
        <v>#VALUE!</v>
      </c>
      <c r="CP26" s="389" t="e">
        <f t="shared" ca="1" si="39"/>
        <v>#VALUE!</v>
      </c>
      <c r="CQ26" s="389" t="e">
        <f t="shared" ca="1" si="40"/>
        <v>#VALUE!</v>
      </c>
      <c r="CR26" s="393" t="e">
        <f t="shared" ca="1" si="41"/>
        <v>#VALUE!</v>
      </c>
      <c r="CS26" s="389" t="e">
        <f t="shared" ca="1" si="42"/>
        <v>#VALUE!</v>
      </c>
      <c r="CT26" s="394"/>
      <c r="CU26" s="372"/>
      <c r="CV26" s="389" t="e">
        <f t="shared" ca="1" si="75"/>
        <v>#VALUE!</v>
      </c>
      <c r="CW26" s="389" t="e">
        <f ca="1">'Site&amp;Soil'!$G$173*EXP('Site&amp;Soil'!$G$174*CV26)</f>
        <v>#VALUE!</v>
      </c>
      <c r="CX26" s="389" t="e">
        <f t="shared" ca="1" si="43"/>
        <v>#VALUE!</v>
      </c>
      <c r="CY26" s="389">
        <f t="shared" si="88"/>
        <v>0</v>
      </c>
      <c r="CZ26" s="390" t="e">
        <f t="shared" ca="1" si="44"/>
        <v>#VALUE!</v>
      </c>
      <c r="DA26" s="391">
        <f t="shared" si="45"/>
        <v>0</v>
      </c>
      <c r="DB26" s="392">
        <f t="shared" si="46"/>
        <v>0</v>
      </c>
      <c r="DC26" s="392" t="e">
        <f t="shared" ca="1" si="76"/>
        <v>#VALUE!</v>
      </c>
      <c r="DD26" s="391" t="e">
        <f t="shared" ca="1" si="77"/>
        <v>#VALUE!</v>
      </c>
      <c r="DE26" s="391" t="e">
        <f t="shared" ca="1" si="47"/>
        <v>#VALUE!</v>
      </c>
      <c r="DF26" s="391" t="e">
        <f t="shared" ca="1" si="48"/>
        <v>#VALUE!</v>
      </c>
      <c r="DG26" s="391" t="e">
        <f t="shared" ca="1" si="49"/>
        <v>#VALUE!</v>
      </c>
      <c r="DH26" s="389" t="e">
        <f t="shared" ca="1" si="50"/>
        <v>#VALUE!</v>
      </c>
      <c r="DI26" s="389" t="e">
        <f t="shared" ca="1" si="51"/>
        <v>#VALUE!</v>
      </c>
      <c r="DJ26" s="393" t="e">
        <f t="shared" ca="1" si="52"/>
        <v>#VALUE!</v>
      </c>
      <c r="DK26" s="389" t="e">
        <f t="shared" ca="1" si="53"/>
        <v>#VALUE!</v>
      </c>
      <c r="DL26" s="394"/>
      <c r="DM26" s="372"/>
      <c r="DN26" s="389" t="e">
        <f t="shared" ca="1" si="78"/>
        <v>#VALUE!</v>
      </c>
      <c r="DO26" s="389" t="e">
        <f ca="1">'Site&amp;Soil'!$H$173*EXP('Site&amp;Soil'!$H$174*DN26)</f>
        <v>#VALUE!</v>
      </c>
      <c r="DP26" s="389" t="e">
        <f t="shared" ca="1" si="54"/>
        <v>#VALUE!</v>
      </c>
      <c r="DQ26" s="389">
        <f t="shared" si="89"/>
        <v>0</v>
      </c>
      <c r="DR26" s="390" t="e">
        <f t="shared" ca="1" si="55"/>
        <v>#VALUE!</v>
      </c>
      <c r="DS26" s="391">
        <f t="shared" si="56"/>
        <v>0</v>
      </c>
      <c r="DT26" s="392">
        <f t="shared" si="57"/>
        <v>0</v>
      </c>
      <c r="DU26" s="392" t="e">
        <f t="shared" ca="1" si="79"/>
        <v>#VALUE!</v>
      </c>
      <c r="DV26" s="391" t="e">
        <f t="shared" ca="1" si="80"/>
        <v>#VALUE!</v>
      </c>
      <c r="DW26" s="391" t="e">
        <f t="shared" ca="1" si="58"/>
        <v>#VALUE!</v>
      </c>
      <c r="DX26" s="391" t="e">
        <f t="shared" ca="1" si="59"/>
        <v>#VALUE!</v>
      </c>
      <c r="DY26" s="391" t="e">
        <f t="shared" ca="1" si="60"/>
        <v>#VALUE!</v>
      </c>
      <c r="DZ26" s="389" t="e">
        <f t="shared" ca="1" si="61"/>
        <v>#VALUE!</v>
      </c>
      <c r="EA26" s="389" t="e">
        <f t="shared" ca="1" si="62"/>
        <v>#VALUE!</v>
      </c>
      <c r="EB26" s="393" t="e">
        <f t="shared" ca="1" si="63"/>
        <v>#VALUE!</v>
      </c>
      <c r="EC26" s="389" t="e">
        <f t="shared" ca="1" si="64"/>
        <v>#VALUE!</v>
      </c>
      <c r="ED26" s="394"/>
      <c r="EE26" s="391"/>
      <c r="EF26" s="392"/>
      <c r="EG26" s="391"/>
      <c r="EH26" s="391"/>
      <c r="EI26" s="391"/>
      <c r="EJ26" s="391"/>
      <c r="EK26" s="372"/>
      <c r="EL26" s="372">
        <v>15</v>
      </c>
      <c r="EM26" s="389" t="e">
        <f ca="1">VLOOKUP(EL26,$EF$9:$EI$248,4,FALSE)</f>
        <v>#VALUE!</v>
      </c>
      <c r="EN26" s="372"/>
      <c r="EO26" s="372"/>
      <c r="EP26" s="372"/>
      <c r="EQ26" s="372"/>
      <c r="ER26" s="372"/>
      <c r="ES26" s="372">
        <v>25</v>
      </c>
      <c r="ET26" s="372"/>
    </row>
    <row r="27" spans="1:150" x14ac:dyDescent="0.2">
      <c r="A27" s="372"/>
      <c r="B27" s="372">
        <v>19</v>
      </c>
      <c r="C27" s="372" t="s">
        <v>306</v>
      </c>
      <c r="D27" s="388"/>
      <c r="E27" s="388"/>
      <c r="F27" s="19"/>
      <c r="G27" s="372"/>
      <c r="H27" s="389">
        <f t="shared" ca="1" si="81"/>
        <v>5.8566607583746784</v>
      </c>
      <c r="I27" s="389">
        <f ca="1">'Site&amp;Soil'!$F$173*EXP('Site&amp;Soil'!$F$174*H27)</f>
        <v>0</v>
      </c>
      <c r="J27" s="389">
        <f t="shared" ca="1" si="65"/>
        <v>0.45000000000000007</v>
      </c>
      <c r="K27" s="389">
        <f t="shared" ca="1" si="84"/>
        <v>0.41006021458614561</v>
      </c>
      <c r="L27" s="390">
        <f t="shared" ca="1" si="0"/>
        <v>5.5744242333095884E-3</v>
      </c>
      <c r="M27" s="391">
        <f t="shared" si="1"/>
        <v>0</v>
      </c>
      <c r="N27" s="392">
        <f t="shared" si="2"/>
        <v>0</v>
      </c>
      <c r="O27" s="392">
        <f t="shared" ca="1" si="66"/>
        <v>28239.633267670193</v>
      </c>
      <c r="P27" s="391">
        <f t="shared" ca="1" si="67"/>
        <v>1.1548109891941696</v>
      </c>
      <c r="Q27" s="391">
        <f t="shared" ca="1" si="3"/>
        <v>1.5741969602707635E-2</v>
      </c>
      <c r="R27" s="391">
        <f t="shared" ca="1" si="4"/>
        <v>1.9320624566026129E-3</v>
      </c>
      <c r="S27" s="391">
        <f t="shared" ca="1" si="5"/>
        <v>3.0688682546900044E-2</v>
      </c>
      <c r="T27" s="389">
        <f t="shared" ca="1" si="6"/>
        <v>5.8873494409215787</v>
      </c>
      <c r="U27" s="389">
        <f t="shared" ca="1" si="7"/>
        <v>0.39930724841471049</v>
      </c>
      <c r="V27" s="393">
        <f t="shared" ca="1" si="8"/>
        <v>3.9948848846339752E-3</v>
      </c>
      <c r="W27" s="389">
        <f t="shared" ca="1" si="9"/>
        <v>-8.8775219658532769E-3</v>
      </c>
      <c r="X27" s="394"/>
      <c r="Y27" s="372"/>
      <c r="Z27" s="389">
        <f t="shared" ca="1" si="82"/>
        <v>4.7947848593074411</v>
      </c>
      <c r="AA27" s="389">
        <f ca="1">'Site&amp;Soil'!$G$173*EXP('Site&amp;Soil'!$G$174*Z27)</f>
        <v>0</v>
      </c>
      <c r="AB27" s="389">
        <f t="shared" ca="1" si="10"/>
        <v>0.41625000000000001</v>
      </c>
      <c r="AC27" s="389">
        <f t="shared" si="85"/>
        <v>0</v>
      </c>
      <c r="AD27" s="390">
        <f t="shared" ca="1" si="11"/>
        <v>0</v>
      </c>
      <c r="AE27" s="391">
        <f t="shared" si="12"/>
        <v>0</v>
      </c>
      <c r="AF27" s="392">
        <f t="shared" si="13"/>
        <v>0</v>
      </c>
      <c r="AG27" s="392">
        <f t="shared" ca="1" si="68"/>
        <v>0</v>
      </c>
      <c r="AH27" s="391">
        <f t="shared" ca="1" si="69"/>
        <v>0</v>
      </c>
      <c r="AI27" s="391">
        <f t="shared" ca="1" si="14"/>
        <v>0</v>
      </c>
      <c r="AJ27" s="391">
        <f t="shared" ca="1" si="15"/>
        <v>0</v>
      </c>
      <c r="AK27" s="391">
        <f t="shared" ca="1" si="16"/>
        <v>4.6415914873336045E-3</v>
      </c>
      <c r="AL27" s="389">
        <f t="shared" ca="1" si="17"/>
        <v>4.7994264507947744</v>
      </c>
      <c r="AM27" s="389">
        <f t="shared" ca="1" si="18"/>
        <v>0</v>
      </c>
      <c r="AN27" s="393">
        <f t="shared" ca="1" si="19"/>
        <v>0</v>
      </c>
      <c r="AO27" s="389">
        <f t="shared" ca="1" si="20"/>
        <v>9.5973210441657065E-3</v>
      </c>
      <c r="AP27" s="394"/>
      <c r="AQ27" s="372"/>
      <c r="AR27" s="389">
        <f t="shared" ca="1" si="83"/>
        <v>4.3800000000000008</v>
      </c>
      <c r="AS27" s="389">
        <f ca="1">'Site&amp;Soil'!$H$173*EXP('Site&amp;Soil'!$H$174*AR27)</f>
        <v>0</v>
      </c>
      <c r="AT27" s="389">
        <f t="shared" ca="1" si="21"/>
        <v>0.38250000000000001</v>
      </c>
      <c r="AU27" s="389">
        <f t="shared" si="86"/>
        <v>0</v>
      </c>
      <c r="AV27" s="390">
        <f t="shared" ca="1" si="22"/>
        <v>0</v>
      </c>
      <c r="AW27" s="391">
        <f t="shared" si="23"/>
        <v>0</v>
      </c>
      <c r="AX27" s="392">
        <f t="shared" si="24"/>
        <v>0</v>
      </c>
      <c r="AY27" s="392">
        <f t="shared" ca="1" si="70"/>
        <v>0</v>
      </c>
      <c r="AZ27" s="391">
        <f t="shared" ca="1" si="71"/>
        <v>0</v>
      </c>
      <c r="BA27" s="391">
        <f t="shared" ca="1" si="25"/>
        <v>0</v>
      </c>
      <c r="BB27" s="391">
        <f t="shared" ca="1" si="26"/>
        <v>0</v>
      </c>
      <c r="BC27" s="391">
        <f t="shared" ca="1" si="27"/>
        <v>0</v>
      </c>
      <c r="BD27" s="389">
        <f t="shared" ca="1" si="28"/>
        <v>4.3800000000000008</v>
      </c>
      <c r="BE27" s="389">
        <f t="shared" ca="1" si="29"/>
        <v>0</v>
      </c>
      <c r="BF27" s="393">
        <f t="shared" ca="1" si="30"/>
        <v>0</v>
      </c>
      <c r="BG27" s="389">
        <f t="shared" ca="1" si="31"/>
        <v>0</v>
      </c>
      <c r="BH27" s="394"/>
      <c r="BI27" s="391"/>
      <c r="BJ27" s="392"/>
      <c r="BK27" s="391"/>
      <c r="BL27" s="391"/>
      <c r="BM27" s="391"/>
      <c r="BN27" s="391"/>
      <c r="BO27" s="372"/>
      <c r="BP27" s="372">
        <v>20</v>
      </c>
      <c r="BQ27" s="389">
        <f ca="1">VLOOKUP(BP27,$BJ$9:$BM$248,2,FALSE)</f>
        <v>5.8660534095103651</v>
      </c>
      <c r="BR27" s="372"/>
      <c r="BS27" s="372"/>
      <c r="BT27" s="372"/>
      <c r="BU27" s="372"/>
      <c r="BV27" s="372"/>
      <c r="BW27" s="372"/>
      <c r="BX27" s="372">
        <v>5</v>
      </c>
      <c r="BZ27" s="388"/>
      <c r="CA27" s="388"/>
      <c r="CB27" s="19"/>
      <c r="CC27" s="372"/>
      <c r="CD27" s="389" t="e">
        <f t="shared" ca="1" si="72"/>
        <v>#VALUE!</v>
      </c>
      <c r="CE27" s="389" t="e">
        <f ca="1">'Site&amp;Soil'!$F$173*EXP('Site&amp;Soil'!$F$174*CD27)</f>
        <v>#VALUE!</v>
      </c>
      <c r="CF27" s="389" t="e">
        <f t="shared" ca="1" si="32"/>
        <v>#VALUE!</v>
      </c>
      <c r="CG27" s="389">
        <f t="shared" si="87"/>
        <v>0</v>
      </c>
      <c r="CH27" s="390" t="e">
        <f t="shared" ca="1" si="33"/>
        <v>#VALUE!</v>
      </c>
      <c r="CI27" s="391">
        <f t="shared" si="34"/>
        <v>0</v>
      </c>
      <c r="CJ27" s="392">
        <f t="shared" si="35"/>
        <v>0</v>
      </c>
      <c r="CK27" s="392" t="e">
        <f t="shared" ca="1" si="73"/>
        <v>#VALUE!</v>
      </c>
      <c r="CL27" s="391" t="e">
        <f t="shared" ca="1" si="74"/>
        <v>#VALUE!</v>
      </c>
      <c r="CM27" s="391" t="e">
        <f t="shared" ca="1" si="36"/>
        <v>#VALUE!</v>
      </c>
      <c r="CN27" s="391" t="e">
        <f t="shared" ca="1" si="37"/>
        <v>#VALUE!</v>
      </c>
      <c r="CO27" s="391" t="e">
        <f t="shared" ca="1" si="38"/>
        <v>#VALUE!</v>
      </c>
      <c r="CP27" s="389" t="e">
        <f t="shared" ca="1" si="39"/>
        <v>#VALUE!</v>
      </c>
      <c r="CQ27" s="389" t="e">
        <f t="shared" ca="1" si="40"/>
        <v>#VALUE!</v>
      </c>
      <c r="CR27" s="393" t="e">
        <f t="shared" ca="1" si="41"/>
        <v>#VALUE!</v>
      </c>
      <c r="CS27" s="389" t="e">
        <f t="shared" ca="1" si="42"/>
        <v>#VALUE!</v>
      </c>
      <c r="CT27" s="394"/>
      <c r="CU27" s="372"/>
      <c r="CV27" s="389" t="e">
        <f t="shared" ca="1" si="75"/>
        <v>#VALUE!</v>
      </c>
      <c r="CW27" s="389" t="e">
        <f ca="1">'Site&amp;Soil'!$G$173*EXP('Site&amp;Soil'!$G$174*CV27)</f>
        <v>#VALUE!</v>
      </c>
      <c r="CX27" s="389" t="e">
        <f t="shared" ca="1" si="43"/>
        <v>#VALUE!</v>
      </c>
      <c r="CY27" s="389">
        <f t="shared" si="88"/>
        <v>0</v>
      </c>
      <c r="CZ27" s="390" t="e">
        <f t="shared" ca="1" si="44"/>
        <v>#VALUE!</v>
      </c>
      <c r="DA27" s="391">
        <f t="shared" si="45"/>
        <v>0</v>
      </c>
      <c r="DB27" s="392">
        <f t="shared" si="46"/>
        <v>0</v>
      </c>
      <c r="DC27" s="392" t="e">
        <f t="shared" ca="1" si="76"/>
        <v>#VALUE!</v>
      </c>
      <c r="DD27" s="391" t="e">
        <f t="shared" ca="1" si="77"/>
        <v>#VALUE!</v>
      </c>
      <c r="DE27" s="391" t="e">
        <f t="shared" ca="1" si="47"/>
        <v>#VALUE!</v>
      </c>
      <c r="DF27" s="391" t="e">
        <f t="shared" ca="1" si="48"/>
        <v>#VALUE!</v>
      </c>
      <c r="DG27" s="391" t="e">
        <f t="shared" ca="1" si="49"/>
        <v>#VALUE!</v>
      </c>
      <c r="DH27" s="389" t="e">
        <f t="shared" ca="1" si="50"/>
        <v>#VALUE!</v>
      </c>
      <c r="DI27" s="389" t="e">
        <f t="shared" ca="1" si="51"/>
        <v>#VALUE!</v>
      </c>
      <c r="DJ27" s="393" t="e">
        <f t="shared" ca="1" si="52"/>
        <v>#VALUE!</v>
      </c>
      <c r="DK27" s="389" t="e">
        <f t="shared" ca="1" si="53"/>
        <v>#VALUE!</v>
      </c>
      <c r="DL27" s="394"/>
      <c r="DM27" s="372"/>
      <c r="DN27" s="389" t="e">
        <f t="shared" ca="1" si="78"/>
        <v>#VALUE!</v>
      </c>
      <c r="DO27" s="389" t="e">
        <f ca="1">'Site&amp;Soil'!$H$173*EXP('Site&amp;Soil'!$H$174*DN27)</f>
        <v>#VALUE!</v>
      </c>
      <c r="DP27" s="389" t="e">
        <f t="shared" ca="1" si="54"/>
        <v>#VALUE!</v>
      </c>
      <c r="DQ27" s="389">
        <f t="shared" si="89"/>
        <v>0</v>
      </c>
      <c r="DR27" s="390" t="e">
        <f t="shared" ca="1" si="55"/>
        <v>#VALUE!</v>
      </c>
      <c r="DS27" s="391">
        <f t="shared" si="56"/>
        <v>0</v>
      </c>
      <c r="DT27" s="392">
        <f t="shared" si="57"/>
        <v>0</v>
      </c>
      <c r="DU27" s="392" t="e">
        <f t="shared" ca="1" si="79"/>
        <v>#VALUE!</v>
      </c>
      <c r="DV27" s="391" t="e">
        <f t="shared" ca="1" si="80"/>
        <v>#VALUE!</v>
      </c>
      <c r="DW27" s="391" t="e">
        <f t="shared" ca="1" si="58"/>
        <v>#VALUE!</v>
      </c>
      <c r="DX27" s="391" t="e">
        <f t="shared" ca="1" si="59"/>
        <v>#VALUE!</v>
      </c>
      <c r="DY27" s="391" t="e">
        <f t="shared" ca="1" si="60"/>
        <v>#VALUE!</v>
      </c>
      <c r="DZ27" s="389" t="e">
        <f t="shared" ca="1" si="61"/>
        <v>#VALUE!</v>
      </c>
      <c r="EA27" s="389" t="e">
        <f t="shared" ca="1" si="62"/>
        <v>#VALUE!</v>
      </c>
      <c r="EB27" s="393" t="e">
        <f t="shared" ca="1" si="63"/>
        <v>#VALUE!</v>
      </c>
      <c r="EC27" s="389" t="e">
        <f t="shared" ca="1" si="64"/>
        <v>#VALUE!</v>
      </c>
      <c r="ED27" s="394"/>
      <c r="EE27" s="391"/>
      <c r="EF27" s="392"/>
      <c r="EG27" s="391"/>
      <c r="EH27" s="391"/>
      <c r="EI27" s="391"/>
      <c r="EJ27" s="391"/>
      <c r="EK27" s="372"/>
      <c r="EL27" s="372">
        <v>20</v>
      </c>
      <c r="EM27" s="389" t="e">
        <f ca="1">VLOOKUP(EL27,$EF$9:$EI$248,2,FALSE)</f>
        <v>#VALUE!</v>
      </c>
      <c r="EN27" s="372"/>
      <c r="EO27" s="372"/>
      <c r="EP27" s="372"/>
      <c r="EQ27" s="372"/>
      <c r="ER27" s="372"/>
      <c r="ES27" s="372"/>
      <c r="ET27" s="372">
        <v>5</v>
      </c>
    </row>
    <row r="28" spans="1:150" x14ac:dyDescent="0.2">
      <c r="A28" s="372"/>
      <c r="B28" s="372">
        <v>20</v>
      </c>
      <c r="C28" s="372" t="s">
        <v>307</v>
      </c>
      <c r="D28" s="388"/>
      <c r="E28" s="388"/>
      <c r="F28" s="19"/>
      <c r="G28" s="372"/>
      <c r="H28" s="389">
        <f t="shared" ca="1" si="81"/>
        <v>5.8784719189557251</v>
      </c>
      <c r="I28" s="389">
        <f ca="1">'Site&amp;Soil'!$F$173*EXP('Site&amp;Soil'!$F$174*H28)</f>
        <v>0</v>
      </c>
      <c r="J28" s="389">
        <f t="shared" ca="1" si="65"/>
        <v>0.45000000000000007</v>
      </c>
      <c r="K28" s="389">
        <f t="shared" ca="1" si="84"/>
        <v>0.42307692307692307</v>
      </c>
      <c r="L28" s="390">
        <f t="shared" ca="1" si="0"/>
        <v>5.4631096648432974E-3</v>
      </c>
      <c r="M28" s="391">
        <f t="shared" si="1"/>
        <v>0</v>
      </c>
      <c r="N28" s="392">
        <f t="shared" si="2"/>
        <v>0</v>
      </c>
      <c r="O28" s="392">
        <f t="shared" ca="1" si="66"/>
        <v>27854.680706038023</v>
      </c>
      <c r="P28" s="391">
        <f t="shared" ca="1" si="67"/>
        <v>1.1390690195914619</v>
      </c>
      <c r="Q28" s="391">
        <f t="shared" ca="1" si="3"/>
        <v>1.5217317537628046E-2</v>
      </c>
      <c r="R28" s="391">
        <f t="shared" ca="1" si="4"/>
        <v>1.8854876335482264E-3</v>
      </c>
      <c r="S28" s="391">
        <f t="shared" ca="1" si="5"/>
        <v>2.9626288675732929E-2</v>
      </c>
      <c r="T28" s="389">
        <f t="shared" ca="1" si="6"/>
        <v>5.9080982076314577</v>
      </c>
      <c r="U28" s="389">
        <f t="shared" ca="1" si="7"/>
        <v>0.40864419343415598</v>
      </c>
      <c r="V28" s="393">
        <f t="shared" ca="1" si="8"/>
        <v>4.424486528093117E-3</v>
      </c>
      <c r="W28" s="389">
        <f t="shared" ca="1" si="9"/>
        <v>-9.8321922846513702E-3</v>
      </c>
      <c r="X28" s="394"/>
      <c r="Y28" s="372"/>
      <c r="Z28" s="389">
        <f t="shared" ca="1" si="82"/>
        <v>4.8090237718389401</v>
      </c>
      <c r="AA28" s="389">
        <f ca="1">'Site&amp;Soil'!$G$173*EXP('Site&amp;Soil'!$G$174*Z28)</f>
        <v>0</v>
      </c>
      <c r="AB28" s="389">
        <f t="shared" ca="1" si="10"/>
        <v>0.41625000000000001</v>
      </c>
      <c r="AC28" s="389">
        <f t="shared" si="85"/>
        <v>0</v>
      </c>
      <c r="AD28" s="390">
        <f t="shared" ca="1" si="11"/>
        <v>0</v>
      </c>
      <c r="AE28" s="391">
        <f t="shared" si="12"/>
        <v>0</v>
      </c>
      <c r="AF28" s="392">
        <f t="shared" si="13"/>
        <v>0</v>
      </c>
      <c r="AG28" s="392">
        <f t="shared" ca="1" si="68"/>
        <v>0</v>
      </c>
      <c r="AH28" s="391">
        <f t="shared" ca="1" si="69"/>
        <v>0</v>
      </c>
      <c r="AI28" s="391">
        <f t="shared" ca="1" si="14"/>
        <v>0</v>
      </c>
      <c r="AJ28" s="391">
        <f t="shared" ca="1" si="15"/>
        <v>0</v>
      </c>
      <c r="AK28" s="391">
        <f t="shared" ca="1" si="16"/>
        <v>4.5297000205362795E-3</v>
      </c>
      <c r="AL28" s="389">
        <f t="shared" ca="1" si="17"/>
        <v>4.8135534718594766</v>
      </c>
      <c r="AM28" s="389">
        <f t="shared" ca="1" si="18"/>
        <v>0</v>
      </c>
      <c r="AN28" s="393">
        <f t="shared" ca="1" si="19"/>
        <v>0</v>
      </c>
      <c r="AO28" s="389">
        <f t="shared" ca="1" si="20"/>
        <v>1.0629397064487969E-2</v>
      </c>
      <c r="AP28" s="394"/>
      <c r="AQ28" s="372"/>
      <c r="AR28" s="389">
        <f t="shared" ca="1" si="83"/>
        <v>4.3800000000000008</v>
      </c>
      <c r="AS28" s="389">
        <f ca="1">'Site&amp;Soil'!$H$173*EXP('Site&amp;Soil'!$H$174*AR28)</f>
        <v>0</v>
      </c>
      <c r="AT28" s="389">
        <f t="shared" ca="1" si="21"/>
        <v>0.38250000000000001</v>
      </c>
      <c r="AU28" s="389">
        <f t="shared" si="86"/>
        <v>0</v>
      </c>
      <c r="AV28" s="390">
        <f t="shared" ca="1" si="22"/>
        <v>0</v>
      </c>
      <c r="AW28" s="391">
        <f t="shared" si="23"/>
        <v>0</v>
      </c>
      <c r="AX28" s="392">
        <f t="shared" si="24"/>
        <v>0</v>
      </c>
      <c r="AY28" s="392">
        <f t="shared" ca="1" si="70"/>
        <v>0</v>
      </c>
      <c r="AZ28" s="391">
        <f t="shared" ca="1" si="71"/>
        <v>0</v>
      </c>
      <c r="BA28" s="391">
        <f t="shared" ca="1" si="25"/>
        <v>0</v>
      </c>
      <c r="BB28" s="391">
        <f t="shared" ca="1" si="26"/>
        <v>0</v>
      </c>
      <c r="BC28" s="391">
        <f t="shared" ca="1" si="27"/>
        <v>0</v>
      </c>
      <c r="BD28" s="389">
        <f t="shared" ca="1" si="28"/>
        <v>4.3800000000000008</v>
      </c>
      <c r="BE28" s="389">
        <f t="shared" ca="1" si="29"/>
        <v>0</v>
      </c>
      <c r="BF28" s="393">
        <f t="shared" ca="1" si="30"/>
        <v>0</v>
      </c>
      <c r="BG28" s="389">
        <f t="shared" ca="1" si="31"/>
        <v>0</v>
      </c>
      <c r="BH28" s="394"/>
      <c r="BI28" s="391"/>
      <c r="BJ28" s="392"/>
      <c r="BK28" s="391"/>
      <c r="BL28" s="391"/>
      <c r="BM28" s="391"/>
      <c r="BN28" s="391"/>
      <c r="BO28" s="372"/>
      <c r="BP28" s="372">
        <v>20</v>
      </c>
      <c r="BQ28" s="389">
        <f ca="1">VLOOKUP(BP28,$BJ$9:$BM$248,3,FALSE)</f>
        <v>6.7938647126536438</v>
      </c>
      <c r="BR28" s="372"/>
      <c r="BS28" s="372"/>
      <c r="BT28" s="372"/>
      <c r="BU28" s="372"/>
      <c r="BV28" s="372"/>
      <c r="BW28" s="372"/>
      <c r="BX28" s="372">
        <v>15</v>
      </c>
      <c r="BZ28" s="388"/>
      <c r="CA28" s="388"/>
      <c r="CB28" s="19"/>
      <c r="CC28" s="372"/>
      <c r="CD28" s="389" t="e">
        <f t="shared" ca="1" si="72"/>
        <v>#VALUE!</v>
      </c>
      <c r="CE28" s="389" t="e">
        <f ca="1">'Site&amp;Soil'!$F$173*EXP('Site&amp;Soil'!$F$174*CD28)</f>
        <v>#VALUE!</v>
      </c>
      <c r="CF28" s="389" t="e">
        <f t="shared" ca="1" si="32"/>
        <v>#VALUE!</v>
      </c>
      <c r="CG28" s="389">
        <f t="shared" si="87"/>
        <v>0</v>
      </c>
      <c r="CH28" s="390" t="e">
        <f t="shared" ca="1" si="33"/>
        <v>#VALUE!</v>
      </c>
      <c r="CI28" s="391">
        <f t="shared" si="34"/>
        <v>0</v>
      </c>
      <c r="CJ28" s="392">
        <f t="shared" si="35"/>
        <v>0</v>
      </c>
      <c r="CK28" s="392" t="e">
        <f t="shared" ca="1" si="73"/>
        <v>#VALUE!</v>
      </c>
      <c r="CL28" s="391" t="e">
        <f t="shared" ca="1" si="74"/>
        <v>#VALUE!</v>
      </c>
      <c r="CM28" s="391" t="e">
        <f t="shared" ca="1" si="36"/>
        <v>#VALUE!</v>
      </c>
      <c r="CN28" s="391" t="e">
        <f t="shared" ca="1" si="37"/>
        <v>#VALUE!</v>
      </c>
      <c r="CO28" s="391" t="e">
        <f t="shared" ca="1" si="38"/>
        <v>#VALUE!</v>
      </c>
      <c r="CP28" s="389" t="e">
        <f t="shared" ca="1" si="39"/>
        <v>#VALUE!</v>
      </c>
      <c r="CQ28" s="389" t="e">
        <f t="shared" ca="1" si="40"/>
        <v>#VALUE!</v>
      </c>
      <c r="CR28" s="393" t="e">
        <f t="shared" ca="1" si="41"/>
        <v>#VALUE!</v>
      </c>
      <c r="CS28" s="389" t="e">
        <f t="shared" ca="1" si="42"/>
        <v>#VALUE!</v>
      </c>
      <c r="CT28" s="394"/>
      <c r="CU28" s="372"/>
      <c r="CV28" s="389" t="e">
        <f t="shared" ca="1" si="75"/>
        <v>#VALUE!</v>
      </c>
      <c r="CW28" s="389" t="e">
        <f ca="1">'Site&amp;Soil'!$G$173*EXP('Site&amp;Soil'!$G$174*CV28)</f>
        <v>#VALUE!</v>
      </c>
      <c r="CX28" s="389" t="e">
        <f t="shared" ca="1" si="43"/>
        <v>#VALUE!</v>
      </c>
      <c r="CY28" s="389">
        <f t="shared" si="88"/>
        <v>0</v>
      </c>
      <c r="CZ28" s="390" t="e">
        <f t="shared" ca="1" si="44"/>
        <v>#VALUE!</v>
      </c>
      <c r="DA28" s="391">
        <f t="shared" si="45"/>
        <v>0</v>
      </c>
      <c r="DB28" s="392">
        <f t="shared" si="46"/>
        <v>0</v>
      </c>
      <c r="DC28" s="392" t="e">
        <f t="shared" ca="1" si="76"/>
        <v>#VALUE!</v>
      </c>
      <c r="DD28" s="391" t="e">
        <f t="shared" ca="1" si="77"/>
        <v>#VALUE!</v>
      </c>
      <c r="DE28" s="391" t="e">
        <f t="shared" ca="1" si="47"/>
        <v>#VALUE!</v>
      </c>
      <c r="DF28" s="391" t="e">
        <f t="shared" ca="1" si="48"/>
        <v>#VALUE!</v>
      </c>
      <c r="DG28" s="391" t="e">
        <f t="shared" ca="1" si="49"/>
        <v>#VALUE!</v>
      </c>
      <c r="DH28" s="389" t="e">
        <f t="shared" ca="1" si="50"/>
        <v>#VALUE!</v>
      </c>
      <c r="DI28" s="389" t="e">
        <f t="shared" ca="1" si="51"/>
        <v>#VALUE!</v>
      </c>
      <c r="DJ28" s="393" t="e">
        <f t="shared" ca="1" si="52"/>
        <v>#VALUE!</v>
      </c>
      <c r="DK28" s="389" t="e">
        <f t="shared" ca="1" si="53"/>
        <v>#VALUE!</v>
      </c>
      <c r="DL28" s="394"/>
      <c r="DM28" s="372"/>
      <c r="DN28" s="389" t="e">
        <f t="shared" ca="1" si="78"/>
        <v>#VALUE!</v>
      </c>
      <c r="DO28" s="389" t="e">
        <f ca="1">'Site&amp;Soil'!$H$173*EXP('Site&amp;Soil'!$H$174*DN28)</f>
        <v>#VALUE!</v>
      </c>
      <c r="DP28" s="389" t="e">
        <f t="shared" ca="1" si="54"/>
        <v>#VALUE!</v>
      </c>
      <c r="DQ28" s="389">
        <f t="shared" si="89"/>
        <v>0</v>
      </c>
      <c r="DR28" s="390" t="e">
        <f t="shared" ca="1" si="55"/>
        <v>#VALUE!</v>
      </c>
      <c r="DS28" s="391">
        <f t="shared" si="56"/>
        <v>0</v>
      </c>
      <c r="DT28" s="392">
        <f t="shared" si="57"/>
        <v>0</v>
      </c>
      <c r="DU28" s="392" t="e">
        <f t="shared" ca="1" si="79"/>
        <v>#VALUE!</v>
      </c>
      <c r="DV28" s="391" t="e">
        <f t="shared" ca="1" si="80"/>
        <v>#VALUE!</v>
      </c>
      <c r="DW28" s="391" t="e">
        <f t="shared" ca="1" si="58"/>
        <v>#VALUE!</v>
      </c>
      <c r="DX28" s="391" t="e">
        <f t="shared" ca="1" si="59"/>
        <v>#VALUE!</v>
      </c>
      <c r="DY28" s="391" t="e">
        <f t="shared" ca="1" si="60"/>
        <v>#VALUE!</v>
      </c>
      <c r="DZ28" s="389" t="e">
        <f t="shared" ca="1" si="61"/>
        <v>#VALUE!</v>
      </c>
      <c r="EA28" s="389" t="e">
        <f t="shared" ca="1" si="62"/>
        <v>#VALUE!</v>
      </c>
      <c r="EB28" s="393" t="e">
        <f t="shared" ca="1" si="63"/>
        <v>#VALUE!</v>
      </c>
      <c r="EC28" s="389" t="e">
        <f t="shared" ca="1" si="64"/>
        <v>#VALUE!</v>
      </c>
      <c r="ED28" s="394"/>
      <c r="EE28" s="391"/>
      <c r="EF28" s="392"/>
      <c r="EG28" s="391"/>
      <c r="EH28" s="391"/>
      <c r="EI28" s="391"/>
      <c r="EJ28" s="391"/>
      <c r="EK28" s="372"/>
      <c r="EL28" s="372">
        <v>20</v>
      </c>
      <c r="EM28" s="389" t="e">
        <f ca="1">VLOOKUP(EL28,$EF$9:$EI$248,3,FALSE)</f>
        <v>#VALUE!</v>
      </c>
      <c r="EN28" s="372"/>
      <c r="EO28" s="372"/>
      <c r="EP28" s="372"/>
      <c r="EQ28" s="372"/>
      <c r="ER28" s="372"/>
      <c r="ES28" s="372"/>
      <c r="ET28" s="372">
        <v>15</v>
      </c>
    </row>
    <row r="29" spans="1:150" x14ac:dyDescent="0.2">
      <c r="A29" s="372"/>
      <c r="B29" s="372">
        <v>21</v>
      </c>
      <c r="C29" s="372" t="s">
        <v>308</v>
      </c>
      <c r="D29" s="388"/>
      <c r="E29" s="388"/>
      <c r="F29" s="19"/>
      <c r="G29" s="372"/>
      <c r="H29" s="389">
        <f t="shared" ca="1" si="81"/>
        <v>5.8982660153468061</v>
      </c>
      <c r="I29" s="389">
        <f ca="1">'Site&amp;Soil'!$F$173*EXP('Site&amp;Soil'!$F$174*H29)</f>
        <v>0</v>
      </c>
      <c r="J29" s="389">
        <f t="shared" ca="1" si="65"/>
        <v>0.45000000000000007</v>
      </c>
      <c r="K29" s="389">
        <f t="shared" ca="1" si="84"/>
        <v>0.41006021458614561</v>
      </c>
      <c r="L29" s="390">
        <f t="shared" ca="1" si="0"/>
        <v>5.0533324727438508E-3</v>
      </c>
      <c r="M29" s="391">
        <f t="shared" si="1"/>
        <v>0</v>
      </c>
      <c r="N29" s="392">
        <f t="shared" si="2"/>
        <v>0</v>
      </c>
      <c r="O29" s="392">
        <f t="shared" ca="1" si="66"/>
        <v>27482.557933912194</v>
      </c>
      <c r="P29" s="391">
        <f t="shared" ca="1" si="67"/>
        <v>1.1238517020538339</v>
      </c>
      <c r="Q29" s="391">
        <f t="shared" ca="1" si="3"/>
        <v>1.3887850244150264E-2</v>
      </c>
      <c r="R29" s="391">
        <f t="shared" ca="1" si="4"/>
        <v>1.7362420040489017E-3</v>
      </c>
      <c r="S29" s="391">
        <f t="shared" ca="1" si="5"/>
        <v>2.7003573866891915E-2</v>
      </c>
      <c r="T29" s="389">
        <f t="shared" ca="1" si="6"/>
        <v>5.9252695892136984</v>
      </c>
      <c r="U29" s="389">
        <f t="shared" ca="1" si="7"/>
        <v>0.41637131514616432</v>
      </c>
      <c r="V29" s="393">
        <f t="shared" ca="1" si="8"/>
        <v>4.5456712752429684E-3</v>
      </c>
      <c r="W29" s="389">
        <f t="shared" ca="1" si="9"/>
        <v>-1.0101491722762151E-2</v>
      </c>
      <c r="X29" s="394"/>
      <c r="Y29" s="372"/>
      <c r="Z29" s="389">
        <f t="shared" ca="1" si="82"/>
        <v>4.8241828689239643</v>
      </c>
      <c r="AA29" s="389">
        <f ca="1">'Site&amp;Soil'!$G$173*EXP('Site&amp;Soil'!$G$174*Z29)</f>
        <v>0</v>
      </c>
      <c r="AB29" s="389">
        <f t="shared" ca="1" si="10"/>
        <v>0.41625000000000001</v>
      </c>
      <c r="AC29" s="389">
        <f t="shared" si="85"/>
        <v>0</v>
      </c>
      <c r="AD29" s="390">
        <f t="shared" ca="1" si="11"/>
        <v>0</v>
      </c>
      <c r="AE29" s="391">
        <f t="shared" si="12"/>
        <v>0</v>
      </c>
      <c r="AF29" s="392">
        <f t="shared" si="13"/>
        <v>0</v>
      </c>
      <c r="AG29" s="392">
        <f t="shared" ca="1" si="68"/>
        <v>0</v>
      </c>
      <c r="AH29" s="391">
        <f t="shared" ca="1" si="69"/>
        <v>0</v>
      </c>
      <c r="AI29" s="391">
        <f t="shared" ca="1" si="14"/>
        <v>0</v>
      </c>
      <c r="AJ29" s="391">
        <f t="shared" ca="1" si="15"/>
        <v>0</v>
      </c>
      <c r="AK29" s="391">
        <f t="shared" ca="1" si="16"/>
        <v>4.1711519616790434E-3</v>
      </c>
      <c r="AL29" s="389">
        <f t="shared" ca="1" si="17"/>
        <v>4.8283540208856435</v>
      </c>
      <c r="AM29" s="389">
        <f t="shared" ca="1" si="18"/>
        <v>0</v>
      </c>
      <c r="AN29" s="393">
        <f t="shared" ca="1" si="19"/>
        <v>0</v>
      </c>
      <c r="AO29" s="389">
        <f t="shared" ca="1" si="20"/>
        <v>1.0920531592175299E-2</v>
      </c>
      <c r="AP29" s="394"/>
      <c r="AQ29" s="372"/>
      <c r="AR29" s="389">
        <f t="shared" ca="1" si="83"/>
        <v>4.3800000000000008</v>
      </c>
      <c r="AS29" s="389">
        <f ca="1">'Site&amp;Soil'!$H$173*EXP('Site&amp;Soil'!$H$174*AR29)</f>
        <v>0</v>
      </c>
      <c r="AT29" s="389">
        <f t="shared" ca="1" si="21"/>
        <v>0.38250000000000001</v>
      </c>
      <c r="AU29" s="389">
        <f t="shared" si="86"/>
        <v>0</v>
      </c>
      <c r="AV29" s="390">
        <f t="shared" ca="1" si="22"/>
        <v>0</v>
      </c>
      <c r="AW29" s="391">
        <f t="shared" si="23"/>
        <v>0</v>
      </c>
      <c r="AX29" s="392">
        <f t="shared" si="24"/>
        <v>0</v>
      </c>
      <c r="AY29" s="392">
        <f t="shared" ca="1" si="70"/>
        <v>0</v>
      </c>
      <c r="AZ29" s="391">
        <f t="shared" ca="1" si="71"/>
        <v>0</v>
      </c>
      <c r="BA29" s="391">
        <f t="shared" ca="1" si="25"/>
        <v>0</v>
      </c>
      <c r="BB29" s="391">
        <f t="shared" ca="1" si="26"/>
        <v>0</v>
      </c>
      <c r="BC29" s="391">
        <f t="shared" ca="1" si="27"/>
        <v>0</v>
      </c>
      <c r="BD29" s="389">
        <f t="shared" ca="1" si="28"/>
        <v>4.3800000000000008</v>
      </c>
      <c r="BE29" s="389">
        <f t="shared" ca="1" si="29"/>
        <v>0</v>
      </c>
      <c r="BF29" s="393">
        <f t="shared" ca="1" si="30"/>
        <v>0</v>
      </c>
      <c r="BG29" s="389">
        <f t="shared" ca="1" si="31"/>
        <v>0</v>
      </c>
      <c r="BH29" s="394"/>
      <c r="BI29" s="391"/>
      <c r="BJ29" s="392"/>
      <c r="BK29" s="391"/>
      <c r="BL29" s="391"/>
      <c r="BM29" s="391"/>
      <c r="BN29" s="391"/>
      <c r="BO29" s="372"/>
      <c r="BP29" s="372">
        <v>20</v>
      </c>
      <c r="BQ29" s="389">
        <f ca="1">VLOOKUP(BP29,$BJ$9:$BM$248,4,FALSE)</f>
        <v>4.739999999999994</v>
      </c>
      <c r="BR29" s="372"/>
      <c r="BS29" s="372"/>
      <c r="BT29" s="372"/>
      <c r="BU29" s="372"/>
      <c r="BV29" s="372"/>
      <c r="BW29" s="372"/>
      <c r="BX29" s="372">
        <v>25</v>
      </c>
      <c r="BZ29" s="388"/>
      <c r="CA29" s="388"/>
      <c r="CB29" s="19"/>
      <c r="CC29" s="372"/>
      <c r="CD29" s="389" t="e">
        <f t="shared" ca="1" si="72"/>
        <v>#VALUE!</v>
      </c>
      <c r="CE29" s="389" t="e">
        <f ca="1">'Site&amp;Soil'!$F$173*EXP('Site&amp;Soil'!$F$174*CD29)</f>
        <v>#VALUE!</v>
      </c>
      <c r="CF29" s="389" t="e">
        <f t="shared" ca="1" si="32"/>
        <v>#VALUE!</v>
      </c>
      <c r="CG29" s="389">
        <f t="shared" si="87"/>
        <v>0</v>
      </c>
      <c r="CH29" s="390" t="e">
        <f t="shared" ca="1" si="33"/>
        <v>#VALUE!</v>
      </c>
      <c r="CI29" s="391">
        <f t="shared" si="34"/>
        <v>0</v>
      </c>
      <c r="CJ29" s="392">
        <f t="shared" si="35"/>
        <v>0</v>
      </c>
      <c r="CK29" s="392" t="e">
        <f t="shared" ca="1" si="73"/>
        <v>#VALUE!</v>
      </c>
      <c r="CL29" s="391" t="e">
        <f t="shared" ca="1" si="74"/>
        <v>#VALUE!</v>
      </c>
      <c r="CM29" s="391" t="e">
        <f t="shared" ca="1" si="36"/>
        <v>#VALUE!</v>
      </c>
      <c r="CN29" s="391" t="e">
        <f t="shared" ca="1" si="37"/>
        <v>#VALUE!</v>
      </c>
      <c r="CO29" s="391" t="e">
        <f t="shared" ca="1" si="38"/>
        <v>#VALUE!</v>
      </c>
      <c r="CP29" s="389" t="e">
        <f t="shared" ca="1" si="39"/>
        <v>#VALUE!</v>
      </c>
      <c r="CQ29" s="389" t="e">
        <f t="shared" ca="1" si="40"/>
        <v>#VALUE!</v>
      </c>
      <c r="CR29" s="393" t="e">
        <f t="shared" ca="1" si="41"/>
        <v>#VALUE!</v>
      </c>
      <c r="CS29" s="389" t="e">
        <f t="shared" ca="1" si="42"/>
        <v>#VALUE!</v>
      </c>
      <c r="CT29" s="394"/>
      <c r="CU29" s="372"/>
      <c r="CV29" s="389" t="e">
        <f t="shared" ca="1" si="75"/>
        <v>#VALUE!</v>
      </c>
      <c r="CW29" s="389" t="e">
        <f ca="1">'Site&amp;Soil'!$G$173*EXP('Site&amp;Soil'!$G$174*CV29)</f>
        <v>#VALUE!</v>
      </c>
      <c r="CX29" s="389" t="e">
        <f t="shared" ca="1" si="43"/>
        <v>#VALUE!</v>
      </c>
      <c r="CY29" s="389">
        <f t="shared" si="88"/>
        <v>0</v>
      </c>
      <c r="CZ29" s="390" t="e">
        <f t="shared" ca="1" si="44"/>
        <v>#VALUE!</v>
      </c>
      <c r="DA29" s="391">
        <f t="shared" si="45"/>
        <v>0</v>
      </c>
      <c r="DB29" s="392">
        <f t="shared" si="46"/>
        <v>0</v>
      </c>
      <c r="DC29" s="392" t="e">
        <f t="shared" ca="1" si="76"/>
        <v>#VALUE!</v>
      </c>
      <c r="DD29" s="391" t="e">
        <f t="shared" ca="1" si="77"/>
        <v>#VALUE!</v>
      </c>
      <c r="DE29" s="391" t="e">
        <f t="shared" ca="1" si="47"/>
        <v>#VALUE!</v>
      </c>
      <c r="DF29" s="391" t="e">
        <f t="shared" ca="1" si="48"/>
        <v>#VALUE!</v>
      </c>
      <c r="DG29" s="391" t="e">
        <f t="shared" ca="1" si="49"/>
        <v>#VALUE!</v>
      </c>
      <c r="DH29" s="389" t="e">
        <f t="shared" ca="1" si="50"/>
        <v>#VALUE!</v>
      </c>
      <c r="DI29" s="389" t="e">
        <f t="shared" ca="1" si="51"/>
        <v>#VALUE!</v>
      </c>
      <c r="DJ29" s="393" t="e">
        <f t="shared" ca="1" si="52"/>
        <v>#VALUE!</v>
      </c>
      <c r="DK29" s="389" t="e">
        <f t="shared" ca="1" si="53"/>
        <v>#VALUE!</v>
      </c>
      <c r="DL29" s="394"/>
      <c r="DM29" s="372"/>
      <c r="DN29" s="389" t="e">
        <f t="shared" ca="1" si="78"/>
        <v>#VALUE!</v>
      </c>
      <c r="DO29" s="389" t="e">
        <f ca="1">'Site&amp;Soil'!$H$173*EXP('Site&amp;Soil'!$H$174*DN29)</f>
        <v>#VALUE!</v>
      </c>
      <c r="DP29" s="389" t="e">
        <f t="shared" ca="1" si="54"/>
        <v>#VALUE!</v>
      </c>
      <c r="DQ29" s="389">
        <f t="shared" si="89"/>
        <v>0</v>
      </c>
      <c r="DR29" s="390" t="e">
        <f t="shared" ca="1" si="55"/>
        <v>#VALUE!</v>
      </c>
      <c r="DS29" s="391">
        <f t="shared" si="56"/>
        <v>0</v>
      </c>
      <c r="DT29" s="392">
        <f t="shared" si="57"/>
        <v>0</v>
      </c>
      <c r="DU29" s="392" t="e">
        <f t="shared" ca="1" si="79"/>
        <v>#VALUE!</v>
      </c>
      <c r="DV29" s="391" t="e">
        <f t="shared" ca="1" si="80"/>
        <v>#VALUE!</v>
      </c>
      <c r="DW29" s="391" t="e">
        <f t="shared" ca="1" si="58"/>
        <v>#VALUE!</v>
      </c>
      <c r="DX29" s="391" t="e">
        <f t="shared" ca="1" si="59"/>
        <v>#VALUE!</v>
      </c>
      <c r="DY29" s="391" t="e">
        <f t="shared" ca="1" si="60"/>
        <v>#VALUE!</v>
      </c>
      <c r="DZ29" s="389" t="e">
        <f t="shared" ca="1" si="61"/>
        <v>#VALUE!</v>
      </c>
      <c r="EA29" s="389" t="e">
        <f t="shared" ca="1" si="62"/>
        <v>#VALUE!</v>
      </c>
      <c r="EB29" s="393" t="e">
        <f t="shared" ca="1" si="63"/>
        <v>#VALUE!</v>
      </c>
      <c r="EC29" s="389" t="e">
        <f t="shared" ca="1" si="64"/>
        <v>#VALUE!</v>
      </c>
      <c r="ED29" s="394"/>
      <c r="EE29" s="391"/>
      <c r="EF29" s="392"/>
      <c r="EG29" s="391"/>
      <c r="EH29" s="391"/>
      <c r="EI29" s="391"/>
      <c r="EJ29" s="391"/>
      <c r="EK29" s="372"/>
      <c r="EL29" s="372">
        <v>20</v>
      </c>
      <c r="EM29" s="389" t="e">
        <f ca="1">VLOOKUP(EL29,$EF$9:$EI$248,4,FALSE)</f>
        <v>#VALUE!</v>
      </c>
      <c r="EN29" s="372"/>
      <c r="EO29" s="372"/>
      <c r="EP29" s="372"/>
      <c r="EQ29" s="372"/>
      <c r="ER29" s="372"/>
      <c r="ES29" s="372"/>
      <c r="ET29" s="372">
        <v>25</v>
      </c>
    </row>
    <row r="30" spans="1:150" x14ac:dyDescent="0.2">
      <c r="A30" s="372"/>
      <c r="B30" s="372">
        <v>22</v>
      </c>
      <c r="C30" s="372" t="s">
        <v>309</v>
      </c>
      <c r="D30" s="388"/>
      <c r="E30" s="388"/>
      <c r="F30" s="19"/>
      <c r="G30" s="372"/>
      <c r="H30" s="389">
        <f t="shared" ca="1" si="81"/>
        <v>5.9151680974909366</v>
      </c>
      <c r="I30" s="389">
        <f ca="1">'Site&amp;Soil'!$F$173*EXP('Site&amp;Soil'!$F$174*H30)</f>
        <v>0</v>
      </c>
      <c r="J30" s="389">
        <f t="shared" ca="1" si="65"/>
        <v>0.45000000000000007</v>
      </c>
      <c r="K30" s="389">
        <f t="shared" ca="1" si="84"/>
        <v>0.37336407417040579</v>
      </c>
      <c r="L30" s="390">
        <f t="shared" ca="1" si="0"/>
        <v>4.4209762973990378E-3</v>
      </c>
      <c r="M30" s="391">
        <f t="shared" si="1"/>
        <v>0</v>
      </c>
      <c r="N30" s="392">
        <f t="shared" si="2"/>
        <v>0</v>
      </c>
      <c r="O30" s="392">
        <f t="shared" ca="1" si="66"/>
        <v>27142.945822977228</v>
      </c>
      <c r="P30" s="391">
        <f t="shared" ca="1" si="67"/>
        <v>1.1099638518096837</v>
      </c>
      <c r="Q30" s="391">
        <f t="shared" ca="1" si="3"/>
        <v>1.1999832012496854E-2</v>
      </c>
      <c r="R30" s="391">
        <f t="shared" ca="1" si="4"/>
        <v>1.5121187723205242E-3</v>
      </c>
      <c r="S30" s="391">
        <f t="shared" ca="1" si="5"/>
        <v>2.3306029422614061E-2</v>
      </c>
      <c r="T30" s="389">
        <f t="shared" ca="1" si="6"/>
        <v>5.938474126913551</v>
      </c>
      <c r="U30" s="389">
        <f t="shared" ca="1" si="7"/>
        <v>0.42231335711109802</v>
      </c>
      <c r="V30" s="393">
        <f t="shared" ca="1" si="8"/>
        <v>4.3275437940526696E-3</v>
      </c>
      <c r="W30" s="389">
        <f t="shared" ca="1" si="9"/>
        <v>-9.616763986783709E-3</v>
      </c>
      <c r="X30" s="395">
        <f>-'Profit Calculator'!G$29*'Quantity of Lime to Apply'!H$9</f>
        <v>-4.3527749160134382E-2</v>
      </c>
      <c r="Y30" s="372"/>
      <c r="Z30" s="389">
        <f t="shared" ca="1" si="82"/>
        <v>4.8392745524778187</v>
      </c>
      <c r="AA30" s="389">
        <f ca="1">'Site&amp;Soil'!$G$173*EXP('Site&amp;Soil'!$G$174*Z30)</f>
        <v>0</v>
      </c>
      <c r="AB30" s="389">
        <f t="shared" ca="1" si="10"/>
        <v>0.41625000000000001</v>
      </c>
      <c r="AC30" s="389">
        <f t="shared" si="85"/>
        <v>0</v>
      </c>
      <c r="AD30" s="390">
        <f t="shared" ca="1" si="11"/>
        <v>0</v>
      </c>
      <c r="AE30" s="391">
        <f t="shared" si="12"/>
        <v>0</v>
      </c>
      <c r="AF30" s="392">
        <f t="shared" si="13"/>
        <v>0</v>
      </c>
      <c r="AG30" s="392">
        <f t="shared" ca="1" si="68"/>
        <v>0</v>
      </c>
      <c r="AH30" s="391">
        <f t="shared" ca="1" si="69"/>
        <v>0</v>
      </c>
      <c r="AI30" s="391">
        <f t="shared" ca="1" si="14"/>
        <v>0</v>
      </c>
      <c r="AJ30" s="391">
        <f t="shared" ca="1" si="15"/>
        <v>0</v>
      </c>
      <c r="AK30" s="391">
        <f t="shared" ca="1" si="16"/>
        <v>3.6327177713405983E-3</v>
      </c>
      <c r="AL30" s="389">
        <f t="shared" ca="1" si="17"/>
        <v>4.8429072702491593</v>
      </c>
      <c r="AM30" s="389">
        <f t="shared" ca="1" si="18"/>
        <v>0</v>
      </c>
      <c r="AN30" s="393">
        <f t="shared" ca="1" si="19"/>
        <v>0</v>
      </c>
      <c r="AO30" s="389">
        <f t="shared" ca="1" si="20"/>
        <v>1.0396501607333741E-2</v>
      </c>
      <c r="AP30" s="395">
        <f>-'Profit Calculator'!$G$29*'Quantity of Lime to Apply'!$H$19</f>
        <v>-2.611664949608063E-2</v>
      </c>
      <c r="AQ30" s="372"/>
      <c r="AR30" s="389">
        <f t="shared" ca="1" si="83"/>
        <v>4.3800000000000008</v>
      </c>
      <c r="AS30" s="389">
        <f ca="1">'Site&amp;Soil'!$H$173*EXP('Site&amp;Soil'!$H$174*AR30)</f>
        <v>0</v>
      </c>
      <c r="AT30" s="389">
        <f t="shared" ca="1" si="21"/>
        <v>0.38250000000000001</v>
      </c>
      <c r="AU30" s="389">
        <f t="shared" si="86"/>
        <v>0</v>
      </c>
      <c r="AV30" s="390">
        <f t="shared" ca="1" si="22"/>
        <v>0</v>
      </c>
      <c r="AW30" s="391">
        <f t="shared" si="23"/>
        <v>0</v>
      </c>
      <c r="AX30" s="392">
        <f t="shared" si="24"/>
        <v>0</v>
      </c>
      <c r="AY30" s="392">
        <f t="shared" ca="1" si="70"/>
        <v>0</v>
      </c>
      <c r="AZ30" s="391">
        <f t="shared" ca="1" si="71"/>
        <v>0</v>
      </c>
      <c r="BA30" s="391">
        <f t="shared" ca="1" si="25"/>
        <v>0</v>
      </c>
      <c r="BB30" s="391">
        <f t="shared" ca="1" si="26"/>
        <v>0</v>
      </c>
      <c r="BC30" s="391">
        <f t="shared" ca="1" si="27"/>
        <v>0</v>
      </c>
      <c r="BD30" s="389">
        <f t="shared" ca="1" si="28"/>
        <v>4.3800000000000008</v>
      </c>
      <c r="BE30" s="389">
        <f t="shared" ca="1" si="29"/>
        <v>0</v>
      </c>
      <c r="BF30" s="393">
        <f t="shared" ca="1" si="30"/>
        <v>0</v>
      </c>
      <c r="BG30" s="389">
        <f t="shared" ca="1" si="31"/>
        <v>0</v>
      </c>
      <c r="BH30" s="395">
        <v>0.02</v>
      </c>
      <c r="BI30" s="391"/>
      <c r="BJ30" s="392">
        <f>BJ18+1</f>
        <v>2</v>
      </c>
      <c r="BK30" s="391">
        <f ca="1">AVERAGE(H25:H30)</f>
        <v>5.8659458545821002</v>
      </c>
      <c r="BL30" s="391">
        <f ca="1">AVERAGE(Z25:Z30)</f>
        <v>4.8035625119383623</v>
      </c>
      <c r="BM30" s="391">
        <f ca="1">AVERAGE(AR25:AR30)</f>
        <v>4.3800000000000017</v>
      </c>
      <c r="BN30" s="391"/>
      <c r="BO30" s="372"/>
      <c r="BP30" s="372"/>
      <c r="BQ30" s="372"/>
      <c r="BR30" s="372"/>
      <c r="BS30" s="372"/>
      <c r="BT30" s="372"/>
      <c r="BU30" s="372"/>
      <c r="BV30" s="372"/>
      <c r="BW30" s="372"/>
      <c r="BX30" s="372"/>
      <c r="BZ30" s="388"/>
      <c r="CA30" s="388"/>
      <c r="CB30" s="19"/>
      <c r="CC30" s="372"/>
      <c r="CD30" s="389" t="e">
        <f t="shared" ca="1" si="72"/>
        <v>#VALUE!</v>
      </c>
      <c r="CE30" s="389" t="e">
        <f ca="1">'Site&amp;Soil'!$F$173*EXP('Site&amp;Soil'!$F$174*CD30)</f>
        <v>#VALUE!</v>
      </c>
      <c r="CF30" s="389" t="e">
        <f t="shared" ca="1" si="32"/>
        <v>#VALUE!</v>
      </c>
      <c r="CG30" s="389">
        <f t="shared" si="87"/>
        <v>0</v>
      </c>
      <c r="CH30" s="390" t="e">
        <f t="shared" ca="1" si="33"/>
        <v>#VALUE!</v>
      </c>
      <c r="CI30" s="391">
        <f t="shared" si="34"/>
        <v>0</v>
      </c>
      <c r="CJ30" s="392">
        <f t="shared" si="35"/>
        <v>0</v>
      </c>
      <c r="CK30" s="392" t="e">
        <f t="shared" ca="1" si="73"/>
        <v>#VALUE!</v>
      </c>
      <c r="CL30" s="391" t="e">
        <f t="shared" ca="1" si="74"/>
        <v>#VALUE!</v>
      </c>
      <c r="CM30" s="391" t="e">
        <f t="shared" ca="1" si="36"/>
        <v>#VALUE!</v>
      </c>
      <c r="CN30" s="391" t="e">
        <f t="shared" ca="1" si="37"/>
        <v>#VALUE!</v>
      </c>
      <c r="CO30" s="391" t="e">
        <f t="shared" ca="1" si="38"/>
        <v>#VALUE!</v>
      </c>
      <c r="CP30" s="389" t="e">
        <f t="shared" ca="1" si="39"/>
        <v>#VALUE!</v>
      </c>
      <c r="CQ30" s="389" t="e">
        <f t="shared" ca="1" si="40"/>
        <v>#VALUE!</v>
      </c>
      <c r="CR30" s="393" t="e">
        <f t="shared" ca="1" si="41"/>
        <v>#VALUE!</v>
      </c>
      <c r="CS30" s="389" t="e">
        <f t="shared" ca="1" si="42"/>
        <v>#VALUE!</v>
      </c>
      <c r="CT30" s="394" t="e">
        <v>#VALUE!</v>
      </c>
      <c r="CU30" s="372"/>
      <c r="CV30" s="389" t="e">
        <f t="shared" ca="1" si="75"/>
        <v>#VALUE!</v>
      </c>
      <c r="CW30" s="389" t="e">
        <f ca="1">'Site&amp;Soil'!$G$173*EXP('Site&amp;Soil'!$G$174*CV30)</f>
        <v>#VALUE!</v>
      </c>
      <c r="CX30" s="389" t="e">
        <f t="shared" ca="1" si="43"/>
        <v>#VALUE!</v>
      </c>
      <c r="CY30" s="389">
        <f t="shared" si="88"/>
        <v>0</v>
      </c>
      <c r="CZ30" s="390" t="e">
        <f t="shared" ca="1" si="44"/>
        <v>#VALUE!</v>
      </c>
      <c r="DA30" s="391">
        <f t="shared" si="45"/>
        <v>0</v>
      </c>
      <c r="DB30" s="392">
        <f t="shared" si="46"/>
        <v>0</v>
      </c>
      <c r="DC30" s="392" t="e">
        <f t="shared" ca="1" si="76"/>
        <v>#VALUE!</v>
      </c>
      <c r="DD30" s="391" t="e">
        <f t="shared" ca="1" si="77"/>
        <v>#VALUE!</v>
      </c>
      <c r="DE30" s="391" t="e">
        <f t="shared" ca="1" si="47"/>
        <v>#VALUE!</v>
      </c>
      <c r="DF30" s="391" t="e">
        <f t="shared" ca="1" si="48"/>
        <v>#VALUE!</v>
      </c>
      <c r="DG30" s="391" t="e">
        <f t="shared" ca="1" si="49"/>
        <v>#VALUE!</v>
      </c>
      <c r="DH30" s="389" t="e">
        <f t="shared" ca="1" si="50"/>
        <v>#VALUE!</v>
      </c>
      <c r="DI30" s="389" t="e">
        <f t="shared" ca="1" si="51"/>
        <v>#VALUE!</v>
      </c>
      <c r="DJ30" s="393" t="e">
        <f t="shared" ca="1" si="52"/>
        <v>#VALUE!</v>
      </c>
      <c r="DK30" s="389" t="e">
        <f t="shared" ca="1" si="53"/>
        <v>#VALUE!</v>
      </c>
      <c r="DL30" s="394" t="e">
        <v>#VALUE!</v>
      </c>
      <c r="DM30" s="372"/>
      <c r="DN30" s="389" t="e">
        <f t="shared" ca="1" si="78"/>
        <v>#VALUE!</v>
      </c>
      <c r="DO30" s="389" t="e">
        <f ca="1">'Site&amp;Soil'!$H$173*EXP('Site&amp;Soil'!$H$174*DN30)</f>
        <v>#VALUE!</v>
      </c>
      <c r="DP30" s="389" t="e">
        <f t="shared" ca="1" si="54"/>
        <v>#VALUE!</v>
      </c>
      <c r="DQ30" s="389">
        <f t="shared" si="89"/>
        <v>0</v>
      </c>
      <c r="DR30" s="390" t="e">
        <f t="shared" ca="1" si="55"/>
        <v>#VALUE!</v>
      </c>
      <c r="DS30" s="391">
        <f t="shared" si="56"/>
        <v>0</v>
      </c>
      <c r="DT30" s="392">
        <f t="shared" si="57"/>
        <v>0</v>
      </c>
      <c r="DU30" s="392" t="e">
        <f t="shared" ca="1" si="79"/>
        <v>#VALUE!</v>
      </c>
      <c r="DV30" s="391" t="e">
        <f t="shared" ca="1" si="80"/>
        <v>#VALUE!</v>
      </c>
      <c r="DW30" s="391" t="e">
        <f t="shared" ca="1" si="58"/>
        <v>#VALUE!</v>
      </c>
      <c r="DX30" s="391" t="e">
        <f t="shared" ca="1" si="59"/>
        <v>#VALUE!</v>
      </c>
      <c r="DY30" s="391" t="e">
        <f t="shared" ca="1" si="60"/>
        <v>#VALUE!</v>
      </c>
      <c r="DZ30" s="389" t="e">
        <f t="shared" ca="1" si="61"/>
        <v>#VALUE!</v>
      </c>
      <c r="EA30" s="389" t="e">
        <f t="shared" ca="1" si="62"/>
        <v>#VALUE!</v>
      </c>
      <c r="EB30" s="393" t="e">
        <f t="shared" ca="1" si="63"/>
        <v>#VALUE!</v>
      </c>
      <c r="EC30" s="389" t="e">
        <f t="shared" ca="1" si="64"/>
        <v>#VALUE!</v>
      </c>
      <c r="ED30" s="394" t="e">
        <v>#VALUE!</v>
      </c>
      <c r="EE30" s="391"/>
      <c r="EF30" s="392">
        <f>EF18+1</f>
        <v>2</v>
      </c>
      <c r="EG30" s="391" t="e">
        <f ca="1">AVERAGE(CD25:CD30)</f>
        <v>#VALUE!</v>
      </c>
      <c r="EH30" s="391" t="e">
        <f ca="1">AVERAGE(CV25:CV30)</f>
        <v>#VALUE!</v>
      </c>
      <c r="EI30" s="391" t="e">
        <f ca="1">AVERAGE(DN25:DN30)</f>
        <v>#VALUE!</v>
      </c>
      <c r="EJ30" s="391"/>
      <c r="EK30" s="372"/>
      <c r="EL30" s="372"/>
      <c r="EM30" s="372"/>
      <c r="EN30" s="372"/>
      <c r="EO30" s="372"/>
      <c r="EP30" s="372"/>
      <c r="EQ30" s="372"/>
      <c r="ER30" s="372"/>
      <c r="ES30" s="372"/>
      <c r="ET30" s="372"/>
    </row>
    <row r="31" spans="1:150" x14ac:dyDescent="0.2">
      <c r="A31" s="372"/>
      <c r="B31" s="372">
        <v>23</v>
      </c>
      <c r="C31" s="372" t="s">
        <v>310</v>
      </c>
      <c r="D31" s="388"/>
      <c r="E31" s="388"/>
      <c r="F31" s="19"/>
      <c r="G31" s="372"/>
      <c r="H31" s="389">
        <f t="shared" ca="1" si="81"/>
        <v>5.8853296137666335</v>
      </c>
      <c r="I31" s="389">
        <f ca="1">'Site&amp;Soil'!$F$173*EXP('Site&amp;Soil'!$F$174*H31)</f>
        <v>0</v>
      </c>
      <c r="J31" s="389">
        <f t="shared" ca="1" si="65"/>
        <v>0.45000000000000007</v>
      </c>
      <c r="K31" s="389">
        <f t="shared" ca="1" si="84"/>
        <v>0.31935521622611851</v>
      </c>
      <c r="L31" s="390">
        <f t="shared" ca="1" si="0"/>
        <v>4.0575846918390838E-3</v>
      </c>
      <c r="M31" s="391">
        <f t="shared" si="1"/>
        <v>0</v>
      </c>
      <c r="N31" s="392">
        <f t="shared" si="2"/>
        <v>0</v>
      </c>
      <c r="O31" s="392">
        <f t="shared" ca="1" si="66"/>
        <v>26849.503122416314</v>
      </c>
      <c r="P31" s="391">
        <f t="shared" ca="1" si="67"/>
        <v>1.0979640197971869</v>
      </c>
      <c r="Q31" s="391">
        <f t="shared" ca="1" si="3"/>
        <v>1.0894413285300213E-2</v>
      </c>
      <c r="R31" s="391">
        <f t="shared" ca="1" si="4"/>
        <v>1.3540069806703247E-3</v>
      </c>
      <c r="S31" s="391">
        <f t="shared" ca="1" si="5"/>
        <v>2.1200902899177528E-2</v>
      </c>
      <c r="T31" s="389">
        <f t="shared" ca="1" si="6"/>
        <v>5.9065305166658106</v>
      </c>
      <c r="U31" s="389">
        <f t="shared" ca="1" si="7"/>
        <v>0.40793873249961482</v>
      </c>
      <c r="V31" s="393">
        <f t="shared" ca="1" si="8"/>
        <v>3.3219988134005436E-3</v>
      </c>
      <c r="W31" s="389">
        <f t="shared" ca="1" si="9"/>
        <v>-7.3822195853345401E-3</v>
      </c>
      <c r="X31" s="394"/>
      <c r="Y31" s="372"/>
      <c r="Z31" s="389">
        <f t="shared" ca="1" si="82"/>
        <v>4.8271871223604119</v>
      </c>
      <c r="AA31" s="389">
        <f ca="1">'Site&amp;Soil'!$G$173*EXP('Site&amp;Soil'!$G$174*Z31)</f>
        <v>0</v>
      </c>
      <c r="AB31" s="389">
        <f t="shared" ca="1" si="10"/>
        <v>0.41625000000000001</v>
      </c>
      <c r="AC31" s="389">
        <f t="shared" si="85"/>
        <v>0</v>
      </c>
      <c r="AD31" s="390">
        <f t="shared" ca="1" si="11"/>
        <v>0</v>
      </c>
      <c r="AE31" s="391">
        <f t="shared" si="12"/>
        <v>0</v>
      </c>
      <c r="AF31" s="392">
        <f t="shared" si="13"/>
        <v>0</v>
      </c>
      <c r="AG31" s="392">
        <f t="shared" ca="1" si="68"/>
        <v>0</v>
      </c>
      <c r="AH31" s="391">
        <f t="shared" ca="1" si="69"/>
        <v>0</v>
      </c>
      <c r="AI31" s="391">
        <f t="shared" ca="1" si="14"/>
        <v>0</v>
      </c>
      <c r="AJ31" s="391">
        <f t="shared" ca="1" si="15"/>
        <v>0</v>
      </c>
      <c r="AK31" s="391">
        <f t="shared" ca="1" si="16"/>
        <v>3.2528696232320114E-3</v>
      </c>
      <c r="AL31" s="389">
        <f t="shared" ca="1" si="17"/>
        <v>4.8304399919836438</v>
      </c>
      <c r="AM31" s="389">
        <f t="shared" ca="1" si="18"/>
        <v>0</v>
      </c>
      <c r="AN31" s="393">
        <f t="shared" ca="1" si="19"/>
        <v>0</v>
      </c>
      <c r="AO31" s="389">
        <f t="shared" ca="1" si="20"/>
        <v>7.9807779300913959E-3</v>
      </c>
      <c r="AP31" s="394"/>
      <c r="AQ31" s="372"/>
      <c r="AR31" s="389">
        <f t="shared" ca="1" si="83"/>
        <v>4.4000000000000004</v>
      </c>
      <c r="AS31" s="389">
        <f ca="1">'Site&amp;Soil'!$H$173*EXP('Site&amp;Soil'!$H$174*AR31)</f>
        <v>0</v>
      </c>
      <c r="AT31" s="389">
        <f t="shared" ca="1" si="21"/>
        <v>0.38250000000000001</v>
      </c>
      <c r="AU31" s="389">
        <f t="shared" si="86"/>
        <v>0</v>
      </c>
      <c r="AV31" s="390">
        <f t="shared" ca="1" si="22"/>
        <v>0</v>
      </c>
      <c r="AW31" s="391">
        <f t="shared" si="23"/>
        <v>0</v>
      </c>
      <c r="AX31" s="392">
        <f t="shared" si="24"/>
        <v>0</v>
      </c>
      <c r="AY31" s="392">
        <f t="shared" ca="1" si="70"/>
        <v>0</v>
      </c>
      <c r="AZ31" s="391">
        <f t="shared" ca="1" si="71"/>
        <v>0</v>
      </c>
      <c r="BA31" s="391">
        <f t="shared" ca="1" si="25"/>
        <v>0</v>
      </c>
      <c r="BB31" s="391">
        <f t="shared" ca="1" si="26"/>
        <v>0</v>
      </c>
      <c r="BC31" s="391">
        <f t="shared" ca="1" si="27"/>
        <v>0</v>
      </c>
      <c r="BD31" s="389">
        <f t="shared" ca="1" si="28"/>
        <v>4.4000000000000004</v>
      </c>
      <c r="BE31" s="389">
        <f t="shared" ca="1" si="29"/>
        <v>0</v>
      </c>
      <c r="BF31" s="393">
        <f t="shared" ca="1" si="30"/>
        <v>0</v>
      </c>
      <c r="BG31" s="389">
        <f t="shared" ca="1" si="31"/>
        <v>0</v>
      </c>
      <c r="BH31" s="394"/>
      <c r="BI31" s="391"/>
      <c r="BJ31" s="392"/>
      <c r="BK31" s="391"/>
      <c r="BL31" s="391"/>
      <c r="BM31" s="391"/>
      <c r="BN31" s="391"/>
      <c r="BO31" s="372"/>
      <c r="BP31" s="372"/>
      <c r="BQ31" s="372"/>
      <c r="BR31" s="372"/>
      <c r="BS31" s="372"/>
      <c r="BT31" s="372"/>
      <c r="BU31" s="372"/>
      <c r="BV31" s="372"/>
      <c r="BW31" s="372"/>
      <c r="BX31" s="372"/>
      <c r="BZ31" s="388"/>
      <c r="CA31" s="388"/>
      <c r="CB31" s="19"/>
      <c r="CC31" s="372"/>
      <c r="CD31" s="389" t="e">
        <f t="shared" ca="1" si="72"/>
        <v>#VALUE!</v>
      </c>
      <c r="CE31" s="389" t="e">
        <f ca="1">'Site&amp;Soil'!$F$173*EXP('Site&amp;Soil'!$F$174*CD31)</f>
        <v>#VALUE!</v>
      </c>
      <c r="CF31" s="389" t="e">
        <f t="shared" ca="1" si="32"/>
        <v>#VALUE!</v>
      </c>
      <c r="CG31" s="389">
        <f t="shared" si="87"/>
        <v>0</v>
      </c>
      <c r="CH31" s="390" t="e">
        <f t="shared" ca="1" si="33"/>
        <v>#VALUE!</v>
      </c>
      <c r="CI31" s="391">
        <f t="shared" si="34"/>
        <v>0</v>
      </c>
      <c r="CJ31" s="392">
        <f t="shared" si="35"/>
        <v>0</v>
      </c>
      <c r="CK31" s="392" t="e">
        <f t="shared" ca="1" si="73"/>
        <v>#VALUE!</v>
      </c>
      <c r="CL31" s="391" t="e">
        <f t="shared" ca="1" si="74"/>
        <v>#VALUE!</v>
      </c>
      <c r="CM31" s="391" t="e">
        <f t="shared" ca="1" si="36"/>
        <v>#VALUE!</v>
      </c>
      <c r="CN31" s="391" t="e">
        <f t="shared" ca="1" si="37"/>
        <v>#VALUE!</v>
      </c>
      <c r="CO31" s="391" t="e">
        <f t="shared" ca="1" si="38"/>
        <v>#VALUE!</v>
      </c>
      <c r="CP31" s="389" t="e">
        <f t="shared" ca="1" si="39"/>
        <v>#VALUE!</v>
      </c>
      <c r="CQ31" s="389" t="e">
        <f t="shared" ca="1" si="40"/>
        <v>#VALUE!</v>
      </c>
      <c r="CR31" s="393" t="e">
        <f t="shared" ca="1" si="41"/>
        <v>#VALUE!</v>
      </c>
      <c r="CS31" s="389" t="e">
        <f t="shared" ca="1" si="42"/>
        <v>#VALUE!</v>
      </c>
      <c r="CT31" s="394"/>
      <c r="CU31" s="372"/>
      <c r="CV31" s="389" t="e">
        <f t="shared" ca="1" si="75"/>
        <v>#VALUE!</v>
      </c>
      <c r="CW31" s="389" t="e">
        <f ca="1">'Site&amp;Soil'!$G$173*EXP('Site&amp;Soil'!$G$174*CV31)</f>
        <v>#VALUE!</v>
      </c>
      <c r="CX31" s="389" t="e">
        <f t="shared" ca="1" si="43"/>
        <v>#VALUE!</v>
      </c>
      <c r="CY31" s="389">
        <f t="shared" si="88"/>
        <v>0</v>
      </c>
      <c r="CZ31" s="390" t="e">
        <f t="shared" ca="1" si="44"/>
        <v>#VALUE!</v>
      </c>
      <c r="DA31" s="391">
        <f t="shared" si="45"/>
        <v>0</v>
      </c>
      <c r="DB31" s="392">
        <f t="shared" si="46"/>
        <v>0</v>
      </c>
      <c r="DC31" s="392" t="e">
        <f t="shared" ca="1" si="76"/>
        <v>#VALUE!</v>
      </c>
      <c r="DD31" s="391" t="e">
        <f t="shared" ca="1" si="77"/>
        <v>#VALUE!</v>
      </c>
      <c r="DE31" s="391" t="e">
        <f t="shared" ca="1" si="47"/>
        <v>#VALUE!</v>
      </c>
      <c r="DF31" s="391" t="e">
        <f t="shared" ca="1" si="48"/>
        <v>#VALUE!</v>
      </c>
      <c r="DG31" s="391" t="e">
        <f t="shared" ca="1" si="49"/>
        <v>#VALUE!</v>
      </c>
      <c r="DH31" s="389" t="e">
        <f t="shared" ca="1" si="50"/>
        <v>#VALUE!</v>
      </c>
      <c r="DI31" s="389" t="e">
        <f t="shared" ca="1" si="51"/>
        <v>#VALUE!</v>
      </c>
      <c r="DJ31" s="393" t="e">
        <f t="shared" ca="1" si="52"/>
        <v>#VALUE!</v>
      </c>
      <c r="DK31" s="389" t="e">
        <f t="shared" ca="1" si="53"/>
        <v>#VALUE!</v>
      </c>
      <c r="DL31" s="394"/>
      <c r="DM31" s="372"/>
      <c r="DN31" s="389" t="e">
        <f t="shared" ca="1" si="78"/>
        <v>#VALUE!</v>
      </c>
      <c r="DO31" s="389" t="e">
        <f ca="1">'Site&amp;Soil'!$H$173*EXP('Site&amp;Soil'!$H$174*DN31)</f>
        <v>#VALUE!</v>
      </c>
      <c r="DP31" s="389" t="e">
        <f t="shared" ca="1" si="54"/>
        <v>#VALUE!</v>
      </c>
      <c r="DQ31" s="389">
        <f t="shared" si="89"/>
        <v>0</v>
      </c>
      <c r="DR31" s="390" t="e">
        <f t="shared" ca="1" si="55"/>
        <v>#VALUE!</v>
      </c>
      <c r="DS31" s="391">
        <f t="shared" si="56"/>
        <v>0</v>
      </c>
      <c r="DT31" s="392">
        <f t="shared" si="57"/>
        <v>0</v>
      </c>
      <c r="DU31" s="392" t="e">
        <f t="shared" ca="1" si="79"/>
        <v>#VALUE!</v>
      </c>
      <c r="DV31" s="391" t="e">
        <f t="shared" ca="1" si="80"/>
        <v>#VALUE!</v>
      </c>
      <c r="DW31" s="391" t="e">
        <f t="shared" ca="1" si="58"/>
        <v>#VALUE!</v>
      </c>
      <c r="DX31" s="391" t="e">
        <f t="shared" ca="1" si="59"/>
        <v>#VALUE!</v>
      </c>
      <c r="DY31" s="391" t="e">
        <f t="shared" ca="1" si="60"/>
        <v>#VALUE!</v>
      </c>
      <c r="DZ31" s="389" t="e">
        <f t="shared" ca="1" si="61"/>
        <v>#VALUE!</v>
      </c>
      <c r="EA31" s="389" t="e">
        <f t="shared" ca="1" si="62"/>
        <v>#VALUE!</v>
      </c>
      <c r="EB31" s="393" t="e">
        <f t="shared" ca="1" si="63"/>
        <v>#VALUE!</v>
      </c>
      <c r="EC31" s="389" t="e">
        <f t="shared" ca="1" si="64"/>
        <v>#VALUE!</v>
      </c>
      <c r="ED31" s="394"/>
      <c r="EE31" s="391"/>
      <c r="EF31" s="392"/>
      <c r="EG31" s="391"/>
      <c r="EH31" s="391"/>
      <c r="EI31" s="391"/>
      <c r="EJ31" s="391"/>
      <c r="EK31" s="372"/>
      <c r="EL31" s="372"/>
      <c r="EM31" s="372"/>
      <c r="EN31" s="372"/>
      <c r="EO31" s="372"/>
      <c r="EP31" s="372"/>
      <c r="EQ31" s="372"/>
      <c r="ER31" s="372"/>
      <c r="ES31" s="372"/>
      <c r="ET31" s="372"/>
    </row>
    <row r="32" spans="1:150" x14ac:dyDescent="0.2">
      <c r="A32" s="372"/>
      <c r="B32" s="372">
        <v>24</v>
      </c>
      <c r="C32" s="372" t="s">
        <v>311</v>
      </c>
      <c r="D32" s="388"/>
      <c r="E32" s="388"/>
      <c r="F32" s="19"/>
      <c r="G32" s="372"/>
      <c r="H32" s="389">
        <f t="shared" ca="1" si="81"/>
        <v>5.8991482970804761</v>
      </c>
      <c r="I32" s="389">
        <f ca="1">'Site&amp;Soil'!$F$173*EXP('Site&amp;Soil'!$F$174*H32)</f>
        <v>0</v>
      </c>
      <c r="J32" s="389">
        <f t="shared" ca="1" si="65"/>
        <v>0.45000000000000007</v>
      </c>
      <c r="K32" s="389">
        <f t="shared" ca="1" si="84"/>
        <v>0.2566091252630372</v>
      </c>
      <c r="L32" s="390">
        <f t="shared" ca="1" si="0"/>
        <v>3.1557122002566426E-3</v>
      </c>
      <c r="M32" s="391">
        <f t="shared" si="1"/>
        <v>0</v>
      </c>
      <c r="N32" s="392">
        <f t="shared" si="2"/>
        <v>0</v>
      </c>
      <c r="O32" s="392">
        <f t="shared" ca="1" si="66"/>
        <v>26583.092221652376</v>
      </c>
      <c r="P32" s="391">
        <f t="shared" ca="1" si="67"/>
        <v>1.0870696065118868</v>
      </c>
      <c r="Q32" s="391">
        <f t="shared" ca="1" si="3"/>
        <v>8.3888588444415869E-3</v>
      </c>
      <c r="R32" s="391">
        <f t="shared" ca="1" si="4"/>
        <v>1.0491916523145022E-3</v>
      </c>
      <c r="S32" s="391">
        <f t="shared" ca="1" si="5"/>
        <v>1.6310371538060184E-2</v>
      </c>
      <c r="T32" s="389">
        <f t="shared" ca="1" si="6"/>
        <v>5.9154586686185366</v>
      </c>
      <c r="U32" s="389">
        <f t="shared" ca="1" si="7"/>
        <v>0.41195640087834157</v>
      </c>
      <c r="V32" s="393">
        <f t="shared" ca="1" si="8"/>
        <v>2.7515792141462724E-3</v>
      </c>
      <c r="W32" s="389">
        <f t="shared" ca="1" si="9"/>
        <v>-6.1146204758806043E-3</v>
      </c>
      <c r="X32" s="394"/>
      <c r="Y32" s="372"/>
      <c r="Z32" s="389">
        <f t="shared" ca="1" si="82"/>
        <v>4.8384207699137356</v>
      </c>
      <c r="AA32" s="389">
        <f ca="1">'Site&amp;Soil'!$G$173*EXP('Site&amp;Soil'!$G$174*Z32)</f>
        <v>0</v>
      </c>
      <c r="AB32" s="389">
        <f t="shared" ca="1" si="10"/>
        <v>0.41625000000000001</v>
      </c>
      <c r="AC32" s="389">
        <f t="shared" si="85"/>
        <v>0</v>
      </c>
      <c r="AD32" s="390">
        <f t="shared" ca="1" si="11"/>
        <v>0</v>
      </c>
      <c r="AE32" s="391">
        <f t="shared" si="12"/>
        <v>0</v>
      </c>
      <c r="AF32" s="392">
        <f t="shared" si="13"/>
        <v>0</v>
      </c>
      <c r="AG32" s="392">
        <f t="shared" ca="1" si="68"/>
        <v>0</v>
      </c>
      <c r="AH32" s="391">
        <f t="shared" ca="1" si="69"/>
        <v>0</v>
      </c>
      <c r="AI32" s="391">
        <f t="shared" ca="1" si="14"/>
        <v>0</v>
      </c>
      <c r="AJ32" s="391">
        <f t="shared" ca="1" si="15"/>
        <v>0</v>
      </c>
      <c r="AK32" s="391">
        <f t="shared" ca="1" si="16"/>
        <v>2.5205805461009059E-3</v>
      </c>
      <c r="AL32" s="389">
        <f t="shared" ca="1" si="17"/>
        <v>4.8409413504598362</v>
      </c>
      <c r="AM32" s="389">
        <f t="shared" ca="1" si="18"/>
        <v>0</v>
      </c>
      <c r="AN32" s="393">
        <f t="shared" ca="1" si="19"/>
        <v>0</v>
      </c>
      <c r="AO32" s="389">
        <f t="shared" ca="1" si="20"/>
        <v>6.6104005144655194E-3</v>
      </c>
      <c r="AP32" s="394"/>
      <c r="AQ32" s="372"/>
      <c r="AR32" s="389">
        <f t="shared" ca="1" si="83"/>
        <v>4.4000000000000004</v>
      </c>
      <c r="AS32" s="389">
        <f ca="1">'Site&amp;Soil'!$H$173*EXP('Site&amp;Soil'!$H$174*AR32)</f>
        <v>0</v>
      </c>
      <c r="AT32" s="389">
        <f t="shared" ca="1" si="21"/>
        <v>0.38250000000000001</v>
      </c>
      <c r="AU32" s="389">
        <f t="shared" si="86"/>
        <v>0</v>
      </c>
      <c r="AV32" s="390">
        <f t="shared" ca="1" si="22"/>
        <v>0</v>
      </c>
      <c r="AW32" s="391">
        <f t="shared" si="23"/>
        <v>0</v>
      </c>
      <c r="AX32" s="392">
        <f t="shared" si="24"/>
        <v>0</v>
      </c>
      <c r="AY32" s="392">
        <f t="shared" ca="1" si="70"/>
        <v>0</v>
      </c>
      <c r="AZ32" s="391">
        <f t="shared" ca="1" si="71"/>
        <v>0</v>
      </c>
      <c r="BA32" s="391">
        <f t="shared" ca="1" si="25"/>
        <v>0</v>
      </c>
      <c r="BB32" s="391">
        <f t="shared" ca="1" si="26"/>
        <v>0</v>
      </c>
      <c r="BC32" s="391">
        <f t="shared" ca="1" si="27"/>
        <v>0</v>
      </c>
      <c r="BD32" s="389">
        <f t="shared" ca="1" si="28"/>
        <v>4.4000000000000004</v>
      </c>
      <c r="BE32" s="389">
        <f t="shared" ca="1" si="29"/>
        <v>0</v>
      </c>
      <c r="BF32" s="393">
        <f t="shared" ca="1" si="30"/>
        <v>0</v>
      </c>
      <c r="BG32" s="389">
        <f t="shared" ca="1" si="31"/>
        <v>0</v>
      </c>
      <c r="BH32" s="394"/>
      <c r="BI32" s="391"/>
      <c r="BJ32" s="392"/>
      <c r="BK32" s="391"/>
      <c r="BL32" s="391"/>
      <c r="BM32" s="391"/>
      <c r="BN32" s="391"/>
      <c r="BO32" s="372"/>
      <c r="BP32" s="372"/>
      <c r="BQ32" s="372"/>
      <c r="BR32" s="372"/>
      <c r="BS32" s="372"/>
      <c r="BT32" s="372"/>
      <c r="BU32" s="372"/>
      <c r="BV32" s="372"/>
      <c r="BW32" s="372"/>
      <c r="BX32" s="372"/>
      <c r="BZ32" s="388"/>
      <c r="CA32" s="388"/>
      <c r="CB32" s="19"/>
      <c r="CC32" s="372"/>
      <c r="CD32" s="389" t="e">
        <f t="shared" ca="1" si="72"/>
        <v>#VALUE!</v>
      </c>
      <c r="CE32" s="389" t="e">
        <f ca="1">'Site&amp;Soil'!$F$173*EXP('Site&amp;Soil'!$F$174*CD32)</f>
        <v>#VALUE!</v>
      </c>
      <c r="CF32" s="389" t="e">
        <f t="shared" ca="1" si="32"/>
        <v>#VALUE!</v>
      </c>
      <c r="CG32" s="389">
        <f t="shared" si="87"/>
        <v>0</v>
      </c>
      <c r="CH32" s="390" t="e">
        <f t="shared" ca="1" si="33"/>
        <v>#VALUE!</v>
      </c>
      <c r="CI32" s="391">
        <f t="shared" si="34"/>
        <v>0</v>
      </c>
      <c r="CJ32" s="392">
        <f t="shared" si="35"/>
        <v>0</v>
      </c>
      <c r="CK32" s="392" t="e">
        <f t="shared" ca="1" si="73"/>
        <v>#VALUE!</v>
      </c>
      <c r="CL32" s="391" t="e">
        <f t="shared" ca="1" si="74"/>
        <v>#VALUE!</v>
      </c>
      <c r="CM32" s="391" t="e">
        <f t="shared" ca="1" si="36"/>
        <v>#VALUE!</v>
      </c>
      <c r="CN32" s="391" t="e">
        <f t="shared" ca="1" si="37"/>
        <v>#VALUE!</v>
      </c>
      <c r="CO32" s="391" t="e">
        <f t="shared" ca="1" si="38"/>
        <v>#VALUE!</v>
      </c>
      <c r="CP32" s="389" t="e">
        <f t="shared" ca="1" si="39"/>
        <v>#VALUE!</v>
      </c>
      <c r="CQ32" s="389" t="e">
        <f t="shared" ca="1" si="40"/>
        <v>#VALUE!</v>
      </c>
      <c r="CR32" s="393" t="e">
        <f t="shared" ca="1" si="41"/>
        <v>#VALUE!</v>
      </c>
      <c r="CS32" s="389" t="e">
        <f t="shared" ca="1" si="42"/>
        <v>#VALUE!</v>
      </c>
      <c r="CT32" s="394"/>
      <c r="CU32" s="372"/>
      <c r="CV32" s="389" t="e">
        <f t="shared" ca="1" si="75"/>
        <v>#VALUE!</v>
      </c>
      <c r="CW32" s="389" t="e">
        <f ca="1">'Site&amp;Soil'!$G$173*EXP('Site&amp;Soil'!$G$174*CV32)</f>
        <v>#VALUE!</v>
      </c>
      <c r="CX32" s="389" t="e">
        <f t="shared" ca="1" si="43"/>
        <v>#VALUE!</v>
      </c>
      <c r="CY32" s="389">
        <f t="shared" si="88"/>
        <v>0</v>
      </c>
      <c r="CZ32" s="390" t="e">
        <f t="shared" ca="1" si="44"/>
        <v>#VALUE!</v>
      </c>
      <c r="DA32" s="391">
        <f t="shared" si="45"/>
        <v>0</v>
      </c>
      <c r="DB32" s="392">
        <f t="shared" si="46"/>
        <v>0</v>
      </c>
      <c r="DC32" s="392" t="e">
        <f t="shared" ca="1" si="76"/>
        <v>#VALUE!</v>
      </c>
      <c r="DD32" s="391" t="e">
        <f t="shared" ca="1" si="77"/>
        <v>#VALUE!</v>
      </c>
      <c r="DE32" s="391" t="e">
        <f t="shared" ca="1" si="47"/>
        <v>#VALUE!</v>
      </c>
      <c r="DF32" s="391" t="e">
        <f t="shared" ca="1" si="48"/>
        <v>#VALUE!</v>
      </c>
      <c r="DG32" s="391" t="e">
        <f t="shared" ca="1" si="49"/>
        <v>#VALUE!</v>
      </c>
      <c r="DH32" s="389" t="e">
        <f t="shared" ca="1" si="50"/>
        <v>#VALUE!</v>
      </c>
      <c r="DI32" s="389" t="e">
        <f t="shared" ca="1" si="51"/>
        <v>#VALUE!</v>
      </c>
      <c r="DJ32" s="393" t="e">
        <f t="shared" ca="1" si="52"/>
        <v>#VALUE!</v>
      </c>
      <c r="DK32" s="389" t="e">
        <f t="shared" ca="1" si="53"/>
        <v>#VALUE!</v>
      </c>
      <c r="DL32" s="394"/>
      <c r="DM32" s="372"/>
      <c r="DN32" s="389" t="e">
        <f t="shared" ca="1" si="78"/>
        <v>#VALUE!</v>
      </c>
      <c r="DO32" s="389" t="e">
        <f ca="1">'Site&amp;Soil'!$H$173*EXP('Site&amp;Soil'!$H$174*DN32)</f>
        <v>#VALUE!</v>
      </c>
      <c r="DP32" s="389" t="e">
        <f t="shared" ca="1" si="54"/>
        <v>#VALUE!</v>
      </c>
      <c r="DQ32" s="389">
        <f t="shared" si="89"/>
        <v>0</v>
      </c>
      <c r="DR32" s="390" t="e">
        <f t="shared" ca="1" si="55"/>
        <v>#VALUE!</v>
      </c>
      <c r="DS32" s="391">
        <f t="shared" si="56"/>
        <v>0</v>
      </c>
      <c r="DT32" s="392">
        <f t="shared" si="57"/>
        <v>0</v>
      </c>
      <c r="DU32" s="392" t="e">
        <f t="shared" ca="1" si="79"/>
        <v>#VALUE!</v>
      </c>
      <c r="DV32" s="391" t="e">
        <f t="shared" ca="1" si="80"/>
        <v>#VALUE!</v>
      </c>
      <c r="DW32" s="391" t="e">
        <f t="shared" ca="1" si="58"/>
        <v>#VALUE!</v>
      </c>
      <c r="DX32" s="391" t="e">
        <f t="shared" ca="1" si="59"/>
        <v>#VALUE!</v>
      </c>
      <c r="DY32" s="391" t="e">
        <f t="shared" ca="1" si="60"/>
        <v>#VALUE!</v>
      </c>
      <c r="DZ32" s="389" t="e">
        <f t="shared" ca="1" si="61"/>
        <v>#VALUE!</v>
      </c>
      <c r="EA32" s="389" t="e">
        <f t="shared" ca="1" si="62"/>
        <v>#VALUE!</v>
      </c>
      <c r="EB32" s="393" t="e">
        <f t="shared" ca="1" si="63"/>
        <v>#VALUE!</v>
      </c>
      <c r="EC32" s="389" t="e">
        <f t="shared" ca="1" si="64"/>
        <v>#VALUE!</v>
      </c>
      <c r="ED32" s="394"/>
      <c r="EE32" s="391"/>
      <c r="EF32" s="392"/>
      <c r="EG32" s="391"/>
      <c r="EH32" s="391"/>
      <c r="EI32" s="391"/>
      <c r="EJ32" s="391"/>
      <c r="EK32" s="372"/>
      <c r="EL32" s="372"/>
      <c r="EM32" s="372"/>
      <c r="EN32" s="372"/>
      <c r="EO32" s="372"/>
      <c r="EP32" s="372"/>
      <c r="EQ32" s="372"/>
      <c r="ER32" s="372"/>
      <c r="ES32" s="372"/>
      <c r="ET32" s="372"/>
    </row>
    <row r="33" spans="1:150" x14ac:dyDescent="0.2">
      <c r="A33" s="372">
        <f>A21+1</f>
        <v>3</v>
      </c>
      <c r="B33" s="372">
        <v>25</v>
      </c>
      <c r="C33" s="372" t="s">
        <v>300</v>
      </c>
      <c r="D33" s="388">
        <f ca="1">OFFSET(Apply_Lime!$H$16,$A33,0)</f>
        <v>0</v>
      </c>
      <c r="E33" s="388">
        <f ca="1">OFFSET(Apply_Lime!$I$16,$A33,0)*G33</f>
        <v>0</v>
      </c>
      <c r="F33" s="388">
        <f ca="1">OFFSET(Apply_Lime!$I$16,$A33,0)*(1-G33)</f>
        <v>0</v>
      </c>
      <c r="G33" s="566">
        <f>'Profit Calculator'!H28</f>
        <v>0</v>
      </c>
      <c r="H33" s="389">
        <f t="shared" ca="1" si="81"/>
        <v>5.909344048142656</v>
      </c>
      <c r="I33" s="389">
        <f ca="1">'Site&amp;Soil'!$F$173*EXP('Site&amp;Soil'!$F$174*H33)</f>
        <v>0</v>
      </c>
      <c r="J33" s="389">
        <f t="shared" ca="1" si="65"/>
        <v>0.45000000000000007</v>
      </c>
      <c r="K33" s="389">
        <f t="shared" ca="1" si="84"/>
        <v>9.1496801351106175E-2</v>
      </c>
      <c r="L33" s="390">
        <f t="shared" ca="1" si="0"/>
        <v>1.0984242035997896E-3</v>
      </c>
      <c r="M33" s="391">
        <f t="shared" ca="1" si="1"/>
        <v>0</v>
      </c>
      <c r="N33" s="392">
        <f t="shared" ca="1" si="2"/>
        <v>0</v>
      </c>
      <c r="O33" s="392">
        <f t="shared" ca="1" si="66"/>
        <v>26377.951900406741</v>
      </c>
      <c r="P33" s="391">
        <f t="shared" ca="1" si="67"/>
        <v>1.0786807476674452</v>
      </c>
      <c r="Q33" s="391">
        <f t="shared" ca="1" si="3"/>
        <v>2.897418080879783E-3</v>
      </c>
      <c r="R33" s="391">
        <f t="shared" ca="1" si="4"/>
        <v>3.6410451906406253E-4</v>
      </c>
      <c r="S33" s="391">
        <f t="shared" ca="1" si="5"/>
        <v>5.6295856929238219E-3</v>
      </c>
      <c r="T33" s="389">
        <f t="shared" ca="1" si="6"/>
        <v>5.9149736338355794</v>
      </c>
      <c r="U33" s="389">
        <f t="shared" ca="1" si="7"/>
        <v>0.41173813522601077</v>
      </c>
      <c r="V33" s="393">
        <f t="shared" ca="1" si="8"/>
        <v>9.7949142628208827E-4</v>
      </c>
      <c r="W33" s="389">
        <f t="shared" ca="1" si="9"/>
        <v>-2.1766476139601959E-3</v>
      </c>
      <c r="X33" s="394"/>
      <c r="Y33" s="372"/>
      <c r="Z33" s="389">
        <f t="shared" ca="1" si="82"/>
        <v>4.8475517509743016</v>
      </c>
      <c r="AA33" s="389">
        <f ca="1">'Site&amp;Soil'!$G$173*EXP('Site&amp;Soil'!$G$174*Z33)</f>
        <v>0</v>
      </c>
      <c r="AB33" s="389">
        <f t="shared" ca="1" si="10"/>
        <v>0.41625000000000001</v>
      </c>
      <c r="AC33" s="389">
        <f t="shared" si="85"/>
        <v>0</v>
      </c>
      <c r="AD33" s="390">
        <f t="shared" ca="1" si="11"/>
        <v>0</v>
      </c>
      <c r="AE33" s="391">
        <f t="shared" ca="1" si="12"/>
        <v>0</v>
      </c>
      <c r="AF33" s="392">
        <f t="shared" ca="1" si="13"/>
        <v>0</v>
      </c>
      <c r="AG33" s="392">
        <f t="shared" ca="1" si="68"/>
        <v>0</v>
      </c>
      <c r="AH33" s="391">
        <f t="shared" ca="1" si="69"/>
        <v>0</v>
      </c>
      <c r="AI33" s="391">
        <f t="shared" ca="1" si="14"/>
        <v>0</v>
      </c>
      <c r="AJ33" s="391">
        <f t="shared" ca="1" si="15"/>
        <v>0</v>
      </c>
      <c r="AK33" s="391">
        <f t="shared" ca="1" si="16"/>
        <v>8.7472557132507517E-4</v>
      </c>
      <c r="AL33" s="389">
        <f t="shared" ca="1" si="17"/>
        <v>4.8484264765456269</v>
      </c>
      <c r="AM33" s="389">
        <f t="shared" ca="1" si="18"/>
        <v>0</v>
      </c>
      <c r="AN33" s="393">
        <f t="shared" ca="1" si="19"/>
        <v>0</v>
      </c>
      <c r="AO33" s="389">
        <f t="shared" ca="1" si="20"/>
        <v>2.3531325556326445E-3</v>
      </c>
      <c r="AP33" s="394"/>
      <c r="AQ33" s="372"/>
      <c r="AR33" s="389">
        <f t="shared" ca="1" si="83"/>
        <v>4.4000000000000004</v>
      </c>
      <c r="AS33" s="389">
        <f ca="1">'Site&amp;Soil'!$H$173*EXP('Site&amp;Soil'!$H$174*AR33)</f>
        <v>0</v>
      </c>
      <c r="AT33" s="389">
        <f t="shared" ca="1" si="21"/>
        <v>0.38250000000000001</v>
      </c>
      <c r="AU33" s="389">
        <f t="shared" si="86"/>
        <v>0</v>
      </c>
      <c r="AV33" s="390">
        <f t="shared" ca="1" si="22"/>
        <v>0</v>
      </c>
      <c r="AW33" s="391">
        <f t="shared" ca="1" si="23"/>
        <v>0</v>
      </c>
      <c r="AX33" s="392">
        <f t="shared" ca="1" si="24"/>
        <v>0</v>
      </c>
      <c r="AY33" s="392">
        <f t="shared" ca="1" si="70"/>
        <v>0</v>
      </c>
      <c r="AZ33" s="391">
        <f t="shared" ca="1" si="71"/>
        <v>0</v>
      </c>
      <c r="BA33" s="391">
        <f t="shared" ca="1" si="25"/>
        <v>0</v>
      </c>
      <c r="BB33" s="391">
        <f t="shared" ca="1" si="26"/>
        <v>0</v>
      </c>
      <c r="BC33" s="391">
        <f t="shared" ca="1" si="27"/>
        <v>0</v>
      </c>
      <c r="BD33" s="389">
        <f t="shared" ca="1" si="28"/>
        <v>4.4000000000000004</v>
      </c>
      <c r="BE33" s="389">
        <f t="shared" ca="1" si="29"/>
        <v>0</v>
      </c>
      <c r="BF33" s="393">
        <f t="shared" ca="1" si="30"/>
        <v>0</v>
      </c>
      <c r="BG33" s="389">
        <f t="shared" ca="1" si="31"/>
        <v>0</v>
      </c>
      <c r="BH33" s="394"/>
      <c r="BI33" s="391"/>
      <c r="BJ33" s="392"/>
      <c r="BK33" s="391"/>
      <c r="BL33" s="391"/>
      <c r="BM33" s="391"/>
      <c r="BN33" s="391"/>
      <c r="BO33" s="372"/>
      <c r="BP33" s="372"/>
      <c r="BQ33" s="372"/>
      <c r="BR33" s="372"/>
      <c r="BS33" s="372"/>
      <c r="BT33" s="372"/>
      <c r="BU33" s="372"/>
      <c r="BV33" s="372"/>
      <c r="BW33" s="372"/>
      <c r="BX33" s="372"/>
      <c r="BZ33" s="388">
        <f ca="1">OFFSET(Apply_Lime!$O$16,$A33,0)</f>
        <v>0</v>
      </c>
      <c r="CA33" s="388">
        <f ca="1">OFFSET(Apply_Lime!$P$16,$A33,0)*CA$7</f>
        <v>0</v>
      </c>
      <c r="CB33" s="388">
        <f ca="1">OFFSET(Apply_Lime!$P$16,$A33,0)*CB$7</f>
        <v>0</v>
      </c>
      <c r="CC33" s="372"/>
      <c r="CD33" s="389" t="e">
        <f t="shared" ca="1" si="72"/>
        <v>#VALUE!</v>
      </c>
      <c r="CE33" s="389" t="e">
        <f ca="1">'Site&amp;Soil'!$F$173*EXP('Site&amp;Soil'!$F$174*CD33)</f>
        <v>#VALUE!</v>
      </c>
      <c r="CF33" s="389" t="e">
        <f t="shared" ca="1" si="32"/>
        <v>#VALUE!</v>
      </c>
      <c r="CG33" s="389">
        <f t="shared" si="87"/>
        <v>0</v>
      </c>
      <c r="CH33" s="390" t="e">
        <f t="shared" ca="1" si="33"/>
        <v>#VALUE!</v>
      </c>
      <c r="CI33" s="391">
        <f t="shared" ca="1" si="34"/>
        <v>0</v>
      </c>
      <c r="CJ33" s="392">
        <f t="shared" ca="1" si="35"/>
        <v>0</v>
      </c>
      <c r="CK33" s="392" t="e">
        <f t="shared" ca="1" si="73"/>
        <v>#VALUE!</v>
      </c>
      <c r="CL33" s="391" t="e">
        <f t="shared" ca="1" si="74"/>
        <v>#VALUE!</v>
      </c>
      <c r="CM33" s="391" t="e">
        <f t="shared" ca="1" si="36"/>
        <v>#VALUE!</v>
      </c>
      <c r="CN33" s="391" t="e">
        <f t="shared" ca="1" si="37"/>
        <v>#VALUE!</v>
      </c>
      <c r="CO33" s="391" t="e">
        <f t="shared" ca="1" si="38"/>
        <v>#VALUE!</v>
      </c>
      <c r="CP33" s="389" t="e">
        <f t="shared" ca="1" si="39"/>
        <v>#VALUE!</v>
      </c>
      <c r="CQ33" s="389" t="e">
        <f t="shared" ca="1" si="40"/>
        <v>#VALUE!</v>
      </c>
      <c r="CR33" s="393" t="e">
        <f t="shared" ca="1" si="41"/>
        <v>#VALUE!</v>
      </c>
      <c r="CS33" s="389" t="e">
        <f t="shared" ca="1" si="42"/>
        <v>#VALUE!</v>
      </c>
      <c r="CT33" s="394"/>
      <c r="CU33" s="372"/>
      <c r="CV33" s="389" t="e">
        <f t="shared" ca="1" si="75"/>
        <v>#VALUE!</v>
      </c>
      <c r="CW33" s="389" t="e">
        <f ca="1">'Site&amp;Soil'!$G$173*EXP('Site&amp;Soil'!$G$174*CV33)</f>
        <v>#VALUE!</v>
      </c>
      <c r="CX33" s="389" t="e">
        <f t="shared" ca="1" si="43"/>
        <v>#VALUE!</v>
      </c>
      <c r="CY33" s="389">
        <f t="shared" si="88"/>
        <v>0</v>
      </c>
      <c r="CZ33" s="390" t="e">
        <f t="shared" ca="1" si="44"/>
        <v>#VALUE!</v>
      </c>
      <c r="DA33" s="391">
        <f t="shared" ca="1" si="45"/>
        <v>0</v>
      </c>
      <c r="DB33" s="392">
        <f t="shared" ca="1" si="46"/>
        <v>0</v>
      </c>
      <c r="DC33" s="392" t="e">
        <f t="shared" ca="1" si="76"/>
        <v>#VALUE!</v>
      </c>
      <c r="DD33" s="391" t="e">
        <f t="shared" ca="1" si="77"/>
        <v>#VALUE!</v>
      </c>
      <c r="DE33" s="391" t="e">
        <f t="shared" ca="1" si="47"/>
        <v>#VALUE!</v>
      </c>
      <c r="DF33" s="391" t="e">
        <f t="shared" ca="1" si="48"/>
        <v>#VALUE!</v>
      </c>
      <c r="DG33" s="391" t="e">
        <f t="shared" ca="1" si="49"/>
        <v>#VALUE!</v>
      </c>
      <c r="DH33" s="389" t="e">
        <f t="shared" ca="1" si="50"/>
        <v>#VALUE!</v>
      </c>
      <c r="DI33" s="389" t="e">
        <f t="shared" ca="1" si="51"/>
        <v>#VALUE!</v>
      </c>
      <c r="DJ33" s="393" t="e">
        <f t="shared" ca="1" si="52"/>
        <v>#VALUE!</v>
      </c>
      <c r="DK33" s="389" t="e">
        <f t="shared" ca="1" si="53"/>
        <v>#VALUE!</v>
      </c>
      <c r="DL33" s="394"/>
      <c r="DM33" s="372"/>
      <c r="DN33" s="389" t="e">
        <f t="shared" ca="1" si="78"/>
        <v>#VALUE!</v>
      </c>
      <c r="DO33" s="389" t="e">
        <f ca="1">'Site&amp;Soil'!$H$173*EXP('Site&amp;Soil'!$H$174*DN33)</f>
        <v>#VALUE!</v>
      </c>
      <c r="DP33" s="389" t="e">
        <f t="shared" ca="1" si="54"/>
        <v>#VALUE!</v>
      </c>
      <c r="DQ33" s="389">
        <f t="shared" si="89"/>
        <v>0</v>
      </c>
      <c r="DR33" s="390" t="e">
        <f t="shared" ca="1" si="55"/>
        <v>#VALUE!</v>
      </c>
      <c r="DS33" s="391">
        <f t="shared" ca="1" si="56"/>
        <v>0</v>
      </c>
      <c r="DT33" s="392">
        <f t="shared" ca="1" si="57"/>
        <v>0</v>
      </c>
      <c r="DU33" s="392" t="e">
        <f t="shared" ca="1" si="79"/>
        <v>#VALUE!</v>
      </c>
      <c r="DV33" s="391" t="e">
        <f t="shared" ca="1" si="80"/>
        <v>#VALUE!</v>
      </c>
      <c r="DW33" s="391" t="e">
        <f t="shared" ca="1" si="58"/>
        <v>#VALUE!</v>
      </c>
      <c r="DX33" s="391" t="e">
        <f t="shared" ca="1" si="59"/>
        <v>#VALUE!</v>
      </c>
      <c r="DY33" s="391" t="e">
        <f t="shared" ca="1" si="60"/>
        <v>#VALUE!</v>
      </c>
      <c r="DZ33" s="389" t="e">
        <f t="shared" ca="1" si="61"/>
        <v>#VALUE!</v>
      </c>
      <c r="EA33" s="389" t="e">
        <f t="shared" ca="1" si="62"/>
        <v>#VALUE!</v>
      </c>
      <c r="EB33" s="393" t="e">
        <f t="shared" ca="1" si="63"/>
        <v>#VALUE!</v>
      </c>
      <c r="EC33" s="389" t="e">
        <f t="shared" ca="1" si="64"/>
        <v>#VALUE!</v>
      </c>
      <c r="ED33" s="394"/>
      <c r="EE33" s="391"/>
      <c r="EF33" s="392"/>
      <c r="EG33" s="391"/>
      <c r="EH33" s="391"/>
      <c r="EI33" s="391"/>
      <c r="EJ33" s="391"/>
      <c r="EK33" s="372"/>
      <c r="EL33" s="372"/>
      <c r="EM33" s="372"/>
      <c r="EN33" s="372"/>
      <c r="EO33" s="372"/>
      <c r="EP33" s="372"/>
      <c r="EQ33" s="372"/>
      <c r="ER33" s="372"/>
      <c r="ES33" s="372"/>
      <c r="ET33" s="372"/>
    </row>
    <row r="34" spans="1:150" x14ac:dyDescent="0.2">
      <c r="A34" s="372"/>
      <c r="B34" s="372">
        <v>26</v>
      </c>
      <c r="C34" s="372" t="s">
        <v>301</v>
      </c>
      <c r="D34" s="19"/>
      <c r="E34" s="19"/>
      <c r="F34" s="19"/>
      <c r="G34" s="372"/>
      <c r="H34" s="389">
        <f t="shared" ca="1" si="81"/>
        <v>5.9127969862216192</v>
      </c>
      <c r="I34" s="389">
        <f ca="1">'Site&amp;Soil'!$F$173*EXP('Site&amp;Soil'!$F$174*H34)</f>
        <v>0</v>
      </c>
      <c r="J34" s="389">
        <f t="shared" ca="1" si="65"/>
        <v>0.45000000000000007</v>
      </c>
      <c r="K34" s="389">
        <f t="shared" ca="1" si="84"/>
        <v>0.1373529669593018</v>
      </c>
      <c r="L34" s="390">
        <f t="shared" ca="1" si="0"/>
        <v>1.6355279202733167E-3</v>
      </c>
      <c r="M34" s="391">
        <f t="shared" si="1"/>
        <v>0</v>
      </c>
      <c r="N34" s="392">
        <f t="shared" si="2"/>
        <v>0</v>
      </c>
      <c r="O34" s="392">
        <f t="shared" ca="1" si="66"/>
        <v>26307.098726343807</v>
      </c>
      <c r="P34" s="391">
        <f t="shared" ca="1" si="67"/>
        <v>1.0757833295865653</v>
      </c>
      <c r="Q34" s="391">
        <f t="shared" ca="1" si="3"/>
        <v>4.3025994468321909E-3</v>
      </c>
      <c r="R34" s="391">
        <f t="shared" ca="1" si="4"/>
        <v>5.4156833525957735E-4</v>
      </c>
      <c r="S34" s="391">
        <f t="shared" ca="1" si="5"/>
        <v>8.3578469146058064E-3</v>
      </c>
      <c r="T34" s="389">
        <f t="shared" ca="1" si="6"/>
        <v>5.9211548331362254</v>
      </c>
      <c r="U34" s="389">
        <f t="shared" ca="1" si="7"/>
        <v>0.41451967491130148</v>
      </c>
      <c r="V34" s="393">
        <f t="shared" ca="1" si="8"/>
        <v>1.501543876020258E-3</v>
      </c>
      <c r="W34" s="389">
        <f t="shared" ca="1" si="9"/>
        <v>-3.3367641689339062E-3</v>
      </c>
      <c r="X34" s="394"/>
      <c r="Y34" s="372"/>
      <c r="Z34" s="389">
        <f t="shared" ca="1" si="82"/>
        <v>4.8507796091012594</v>
      </c>
      <c r="AA34" s="389">
        <f ca="1">'Site&amp;Soil'!$G$173*EXP('Site&amp;Soil'!$G$174*Z34)</f>
        <v>0</v>
      </c>
      <c r="AB34" s="389">
        <f t="shared" ca="1" si="10"/>
        <v>0.41625000000000001</v>
      </c>
      <c r="AC34" s="389">
        <f t="shared" si="85"/>
        <v>0</v>
      </c>
      <c r="AD34" s="390">
        <f t="shared" ca="1" si="11"/>
        <v>0</v>
      </c>
      <c r="AE34" s="391">
        <f t="shared" si="12"/>
        <v>0</v>
      </c>
      <c r="AF34" s="392">
        <f t="shared" si="13"/>
        <v>0</v>
      </c>
      <c r="AG34" s="392">
        <f t="shared" ca="1" si="68"/>
        <v>0</v>
      </c>
      <c r="AH34" s="391">
        <f t="shared" ca="1" si="69"/>
        <v>0</v>
      </c>
      <c r="AI34" s="391">
        <f t="shared" ca="1" si="14"/>
        <v>0</v>
      </c>
      <c r="AJ34" s="391">
        <f t="shared" ca="1" si="15"/>
        <v>0</v>
      </c>
      <c r="AK34" s="391">
        <f t="shared" ca="1" si="16"/>
        <v>1.3010650696926782E-3</v>
      </c>
      <c r="AL34" s="389">
        <f t="shared" ca="1" si="17"/>
        <v>4.8520806741709519</v>
      </c>
      <c r="AM34" s="389">
        <f t="shared" ca="1" si="18"/>
        <v>0</v>
      </c>
      <c r="AN34" s="393">
        <f t="shared" ca="1" si="19"/>
        <v>0</v>
      </c>
      <c r="AO34" s="389">
        <f t="shared" ca="1" si="20"/>
        <v>3.6073126150636828E-3</v>
      </c>
      <c r="AP34" s="394"/>
      <c r="AQ34" s="372"/>
      <c r="AR34" s="389">
        <f t="shared" ca="1" si="83"/>
        <v>4.4000000000000004</v>
      </c>
      <c r="AS34" s="389">
        <f ca="1">'Site&amp;Soil'!$H$173*EXP('Site&amp;Soil'!$H$174*AR34)</f>
        <v>0</v>
      </c>
      <c r="AT34" s="389">
        <f t="shared" ca="1" si="21"/>
        <v>0.38250000000000001</v>
      </c>
      <c r="AU34" s="389">
        <f t="shared" si="86"/>
        <v>0</v>
      </c>
      <c r="AV34" s="390">
        <f t="shared" ca="1" si="22"/>
        <v>0</v>
      </c>
      <c r="AW34" s="391">
        <f t="shared" si="23"/>
        <v>0</v>
      </c>
      <c r="AX34" s="392">
        <f t="shared" si="24"/>
        <v>0</v>
      </c>
      <c r="AY34" s="392">
        <f t="shared" ca="1" si="70"/>
        <v>0</v>
      </c>
      <c r="AZ34" s="391">
        <f t="shared" ca="1" si="71"/>
        <v>0</v>
      </c>
      <c r="BA34" s="391">
        <f t="shared" ca="1" si="25"/>
        <v>0</v>
      </c>
      <c r="BB34" s="391">
        <f t="shared" ca="1" si="26"/>
        <v>0</v>
      </c>
      <c r="BC34" s="391">
        <f t="shared" ca="1" si="27"/>
        <v>0</v>
      </c>
      <c r="BD34" s="389">
        <f t="shared" ca="1" si="28"/>
        <v>4.4000000000000004</v>
      </c>
      <c r="BE34" s="389">
        <f t="shared" ca="1" si="29"/>
        <v>0</v>
      </c>
      <c r="BF34" s="393">
        <f t="shared" ca="1" si="30"/>
        <v>0</v>
      </c>
      <c r="BG34" s="389">
        <f t="shared" ca="1" si="31"/>
        <v>0</v>
      </c>
      <c r="BH34" s="394"/>
      <c r="BI34" s="391"/>
      <c r="BJ34" s="392"/>
      <c r="BK34" s="391"/>
      <c r="BL34" s="391"/>
      <c r="BM34" s="391"/>
      <c r="BN34" s="391"/>
      <c r="BO34" s="372"/>
      <c r="BP34" s="372"/>
      <c r="BQ34" s="372"/>
      <c r="BR34" s="372"/>
      <c r="BS34" s="372"/>
      <c r="BT34" s="372"/>
      <c r="BU34" s="372"/>
      <c r="BV34" s="372"/>
      <c r="BW34" s="372"/>
      <c r="BX34" s="372"/>
      <c r="BZ34" s="19"/>
      <c r="CA34" s="19"/>
      <c r="CB34" s="19"/>
      <c r="CC34" s="372"/>
      <c r="CD34" s="389" t="e">
        <f t="shared" ca="1" si="72"/>
        <v>#VALUE!</v>
      </c>
      <c r="CE34" s="389" t="e">
        <f ca="1">'Site&amp;Soil'!$F$173*EXP('Site&amp;Soil'!$F$174*CD34)</f>
        <v>#VALUE!</v>
      </c>
      <c r="CF34" s="389" t="e">
        <f t="shared" ca="1" si="32"/>
        <v>#VALUE!</v>
      </c>
      <c r="CG34" s="389">
        <f t="shared" si="87"/>
        <v>0</v>
      </c>
      <c r="CH34" s="390" t="e">
        <f t="shared" ca="1" si="33"/>
        <v>#VALUE!</v>
      </c>
      <c r="CI34" s="391">
        <f t="shared" si="34"/>
        <v>0</v>
      </c>
      <c r="CJ34" s="392">
        <f t="shared" si="35"/>
        <v>0</v>
      </c>
      <c r="CK34" s="392" t="e">
        <f t="shared" ca="1" si="73"/>
        <v>#VALUE!</v>
      </c>
      <c r="CL34" s="391" t="e">
        <f t="shared" ca="1" si="74"/>
        <v>#VALUE!</v>
      </c>
      <c r="CM34" s="391" t="e">
        <f t="shared" ca="1" si="36"/>
        <v>#VALUE!</v>
      </c>
      <c r="CN34" s="391" t="e">
        <f t="shared" ca="1" si="37"/>
        <v>#VALUE!</v>
      </c>
      <c r="CO34" s="391" t="e">
        <f t="shared" ca="1" si="38"/>
        <v>#VALUE!</v>
      </c>
      <c r="CP34" s="389" t="e">
        <f t="shared" ca="1" si="39"/>
        <v>#VALUE!</v>
      </c>
      <c r="CQ34" s="389" t="e">
        <f t="shared" ca="1" si="40"/>
        <v>#VALUE!</v>
      </c>
      <c r="CR34" s="393" t="e">
        <f t="shared" ca="1" si="41"/>
        <v>#VALUE!</v>
      </c>
      <c r="CS34" s="389" t="e">
        <f t="shared" ca="1" si="42"/>
        <v>#VALUE!</v>
      </c>
      <c r="CT34" s="394"/>
      <c r="CU34" s="372"/>
      <c r="CV34" s="389" t="e">
        <f t="shared" ca="1" si="75"/>
        <v>#VALUE!</v>
      </c>
      <c r="CW34" s="389" t="e">
        <f ca="1">'Site&amp;Soil'!$G$173*EXP('Site&amp;Soil'!$G$174*CV34)</f>
        <v>#VALUE!</v>
      </c>
      <c r="CX34" s="389" t="e">
        <f t="shared" ca="1" si="43"/>
        <v>#VALUE!</v>
      </c>
      <c r="CY34" s="389">
        <f t="shared" si="88"/>
        <v>0</v>
      </c>
      <c r="CZ34" s="390" t="e">
        <f t="shared" ca="1" si="44"/>
        <v>#VALUE!</v>
      </c>
      <c r="DA34" s="391">
        <f t="shared" si="45"/>
        <v>0</v>
      </c>
      <c r="DB34" s="392">
        <f t="shared" si="46"/>
        <v>0</v>
      </c>
      <c r="DC34" s="392" t="e">
        <f t="shared" ca="1" si="76"/>
        <v>#VALUE!</v>
      </c>
      <c r="DD34" s="391" t="e">
        <f t="shared" ca="1" si="77"/>
        <v>#VALUE!</v>
      </c>
      <c r="DE34" s="391" t="e">
        <f t="shared" ca="1" si="47"/>
        <v>#VALUE!</v>
      </c>
      <c r="DF34" s="391" t="e">
        <f t="shared" ca="1" si="48"/>
        <v>#VALUE!</v>
      </c>
      <c r="DG34" s="391" t="e">
        <f t="shared" ca="1" si="49"/>
        <v>#VALUE!</v>
      </c>
      <c r="DH34" s="389" t="e">
        <f t="shared" ca="1" si="50"/>
        <v>#VALUE!</v>
      </c>
      <c r="DI34" s="389" t="e">
        <f t="shared" ca="1" si="51"/>
        <v>#VALUE!</v>
      </c>
      <c r="DJ34" s="393" t="e">
        <f t="shared" ca="1" si="52"/>
        <v>#VALUE!</v>
      </c>
      <c r="DK34" s="389" t="e">
        <f t="shared" ca="1" si="53"/>
        <v>#VALUE!</v>
      </c>
      <c r="DL34" s="394"/>
      <c r="DM34" s="372"/>
      <c r="DN34" s="389" t="e">
        <f t="shared" ca="1" si="78"/>
        <v>#VALUE!</v>
      </c>
      <c r="DO34" s="389" t="e">
        <f ca="1">'Site&amp;Soil'!$H$173*EXP('Site&amp;Soil'!$H$174*DN34)</f>
        <v>#VALUE!</v>
      </c>
      <c r="DP34" s="389" t="e">
        <f t="shared" ca="1" si="54"/>
        <v>#VALUE!</v>
      </c>
      <c r="DQ34" s="389">
        <f t="shared" si="89"/>
        <v>0</v>
      </c>
      <c r="DR34" s="390" t="e">
        <f t="shared" ca="1" si="55"/>
        <v>#VALUE!</v>
      </c>
      <c r="DS34" s="391">
        <f t="shared" si="56"/>
        <v>0</v>
      </c>
      <c r="DT34" s="392">
        <f t="shared" si="57"/>
        <v>0</v>
      </c>
      <c r="DU34" s="392" t="e">
        <f t="shared" ca="1" si="79"/>
        <v>#VALUE!</v>
      </c>
      <c r="DV34" s="391" t="e">
        <f t="shared" ca="1" si="80"/>
        <v>#VALUE!</v>
      </c>
      <c r="DW34" s="391" t="e">
        <f t="shared" ca="1" si="58"/>
        <v>#VALUE!</v>
      </c>
      <c r="DX34" s="391" t="e">
        <f t="shared" ca="1" si="59"/>
        <v>#VALUE!</v>
      </c>
      <c r="DY34" s="391" t="e">
        <f t="shared" ca="1" si="60"/>
        <v>#VALUE!</v>
      </c>
      <c r="DZ34" s="389" t="e">
        <f t="shared" ca="1" si="61"/>
        <v>#VALUE!</v>
      </c>
      <c r="EA34" s="389" t="e">
        <f t="shared" ca="1" si="62"/>
        <v>#VALUE!</v>
      </c>
      <c r="EB34" s="393" t="e">
        <f t="shared" ca="1" si="63"/>
        <v>#VALUE!</v>
      </c>
      <c r="EC34" s="389" t="e">
        <f t="shared" ca="1" si="64"/>
        <v>#VALUE!</v>
      </c>
      <c r="ED34" s="394"/>
      <c r="EE34" s="391"/>
      <c r="EF34" s="392"/>
      <c r="EG34" s="391"/>
      <c r="EH34" s="391"/>
      <c r="EI34" s="391"/>
      <c r="EJ34" s="391"/>
      <c r="EK34" s="372"/>
      <c r="EL34" s="372"/>
      <c r="EM34" s="372"/>
      <c r="EN34" s="372"/>
      <c r="EO34" s="372"/>
      <c r="EP34" s="372"/>
      <c r="EQ34" s="372"/>
      <c r="ER34" s="372"/>
      <c r="ES34" s="372"/>
      <c r="ET34" s="372"/>
    </row>
    <row r="35" spans="1:150" x14ac:dyDescent="0.2">
      <c r="A35" s="372"/>
      <c r="B35" s="372">
        <v>27</v>
      </c>
      <c r="C35" s="372" t="s">
        <v>302</v>
      </c>
      <c r="D35" s="388"/>
      <c r="E35" s="388"/>
      <c r="F35" s="19"/>
      <c r="G35" s="372"/>
      <c r="H35" s="389">
        <f t="shared" ca="1" si="81"/>
        <v>5.9178180689672919</v>
      </c>
      <c r="I35" s="389">
        <f ca="1">'Site&amp;Soil'!$F$173*EXP('Site&amp;Soil'!$F$174*H35)</f>
        <v>0</v>
      </c>
      <c r="J35" s="389">
        <f t="shared" ca="1" si="65"/>
        <v>0.45000000000000007</v>
      </c>
      <c r="K35" s="389">
        <f t="shared" ca="1" si="84"/>
        <v>0.19369872998029833</v>
      </c>
      <c r="L35" s="390">
        <f t="shared" ca="1" si="0"/>
        <v>2.2792474000599494E-3</v>
      </c>
      <c r="M35" s="391">
        <f t="shared" si="1"/>
        <v>0</v>
      </c>
      <c r="N35" s="392">
        <f t="shared" si="2"/>
        <v>0</v>
      </c>
      <c r="O35" s="392">
        <f t="shared" ca="1" si="66"/>
        <v>26201.88338667943</v>
      </c>
      <c r="P35" s="391">
        <f t="shared" ca="1" si="67"/>
        <v>1.0714807301397331</v>
      </c>
      <c r="Q35" s="391">
        <f t="shared" ca="1" si="3"/>
        <v>5.9720574585763074E-3</v>
      </c>
      <c r="R35" s="391">
        <f t="shared" ca="1" si="4"/>
        <v>7.5349965241988464E-4</v>
      </c>
      <c r="S35" s="391">
        <f t="shared" ca="1" si="5"/>
        <v>1.1596795124792048E-2</v>
      </c>
      <c r="T35" s="389">
        <f t="shared" ca="1" si="6"/>
        <v>5.9294148640920836</v>
      </c>
      <c r="U35" s="389">
        <f t="shared" ca="1" si="7"/>
        <v>0.41823668884143772</v>
      </c>
      <c r="V35" s="393">
        <f t="shared" ca="1" si="8"/>
        <v>2.1775280841191467E-3</v>
      </c>
      <c r="W35" s="389">
        <f t="shared" ca="1" si="9"/>
        <v>-4.8389512980425474E-3</v>
      </c>
      <c r="X35" s="394"/>
      <c r="Y35" s="372"/>
      <c r="Z35" s="389">
        <f t="shared" ca="1" si="82"/>
        <v>4.8556879867860152</v>
      </c>
      <c r="AA35" s="389">
        <f ca="1">'Site&amp;Soil'!$G$173*EXP('Site&amp;Soil'!$G$174*Z35)</f>
        <v>0</v>
      </c>
      <c r="AB35" s="389">
        <f t="shared" ca="1" si="10"/>
        <v>0.41625000000000001</v>
      </c>
      <c r="AC35" s="389">
        <f t="shared" si="85"/>
        <v>0</v>
      </c>
      <c r="AD35" s="390">
        <f t="shared" ca="1" si="11"/>
        <v>0</v>
      </c>
      <c r="AE35" s="391">
        <f t="shared" si="12"/>
        <v>0</v>
      </c>
      <c r="AF35" s="392">
        <f t="shared" si="13"/>
        <v>0</v>
      </c>
      <c r="AG35" s="392">
        <f t="shared" ca="1" si="68"/>
        <v>0</v>
      </c>
      <c r="AH35" s="391">
        <f t="shared" ca="1" si="69"/>
        <v>0</v>
      </c>
      <c r="AI35" s="391">
        <f t="shared" ca="1" si="14"/>
        <v>0</v>
      </c>
      <c r="AJ35" s="391">
        <f t="shared" ca="1" si="15"/>
        <v>0</v>
      </c>
      <c r="AK35" s="391">
        <f t="shared" ca="1" si="16"/>
        <v>1.8102093751829059E-3</v>
      </c>
      <c r="AL35" s="389">
        <f t="shared" ca="1" si="17"/>
        <v>4.857498196161198</v>
      </c>
      <c r="AM35" s="389">
        <f t="shared" ca="1" si="18"/>
        <v>0</v>
      </c>
      <c r="AN35" s="393">
        <f t="shared" ca="1" si="19"/>
        <v>0</v>
      </c>
      <c r="AO35" s="389">
        <f t="shared" ca="1" si="20"/>
        <v>5.231298700586539E-3</v>
      </c>
      <c r="AP35" s="394"/>
      <c r="AQ35" s="372"/>
      <c r="AR35" s="389">
        <f t="shared" ca="1" si="83"/>
        <v>4.4000000000000004</v>
      </c>
      <c r="AS35" s="389">
        <f ca="1">'Site&amp;Soil'!$H$173*EXP('Site&amp;Soil'!$H$174*AR35)</f>
        <v>0</v>
      </c>
      <c r="AT35" s="389">
        <f t="shared" ca="1" si="21"/>
        <v>0.38250000000000001</v>
      </c>
      <c r="AU35" s="389">
        <f t="shared" si="86"/>
        <v>0</v>
      </c>
      <c r="AV35" s="390">
        <f t="shared" ca="1" si="22"/>
        <v>0</v>
      </c>
      <c r="AW35" s="391">
        <f t="shared" si="23"/>
        <v>0</v>
      </c>
      <c r="AX35" s="392">
        <f t="shared" si="24"/>
        <v>0</v>
      </c>
      <c r="AY35" s="392">
        <f t="shared" ca="1" si="70"/>
        <v>0</v>
      </c>
      <c r="AZ35" s="391">
        <f t="shared" ca="1" si="71"/>
        <v>0</v>
      </c>
      <c r="BA35" s="391">
        <f t="shared" ca="1" si="25"/>
        <v>0</v>
      </c>
      <c r="BB35" s="391">
        <f t="shared" ca="1" si="26"/>
        <v>0</v>
      </c>
      <c r="BC35" s="391">
        <f t="shared" ca="1" si="27"/>
        <v>0</v>
      </c>
      <c r="BD35" s="389">
        <f t="shared" ca="1" si="28"/>
        <v>4.4000000000000004</v>
      </c>
      <c r="BE35" s="389">
        <f t="shared" ca="1" si="29"/>
        <v>0</v>
      </c>
      <c r="BF35" s="393">
        <f t="shared" ca="1" si="30"/>
        <v>0</v>
      </c>
      <c r="BG35" s="389">
        <f t="shared" ca="1" si="31"/>
        <v>0</v>
      </c>
      <c r="BH35" s="394"/>
      <c r="BI35" s="391"/>
      <c r="BJ35" s="392"/>
      <c r="BK35" s="391"/>
      <c r="BL35" s="391"/>
      <c r="BM35" s="391"/>
      <c r="BN35" s="391"/>
      <c r="BO35" s="372"/>
      <c r="BP35" s="372"/>
      <c r="BQ35" s="372"/>
      <c r="BR35" s="372"/>
      <c r="BS35" s="372"/>
      <c r="BT35" s="372"/>
      <c r="BU35" s="372"/>
      <c r="BV35" s="372"/>
      <c r="BW35" s="372"/>
      <c r="BX35" s="372"/>
      <c r="BZ35" s="388"/>
      <c r="CA35" s="388"/>
      <c r="CB35" s="19"/>
      <c r="CC35" s="372"/>
      <c r="CD35" s="389" t="e">
        <f t="shared" ca="1" si="72"/>
        <v>#VALUE!</v>
      </c>
      <c r="CE35" s="389" t="e">
        <f ca="1">'Site&amp;Soil'!$F$173*EXP('Site&amp;Soil'!$F$174*CD35)</f>
        <v>#VALUE!</v>
      </c>
      <c r="CF35" s="389" t="e">
        <f t="shared" ca="1" si="32"/>
        <v>#VALUE!</v>
      </c>
      <c r="CG35" s="389">
        <f t="shared" si="87"/>
        <v>0</v>
      </c>
      <c r="CH35" s="390" t="e">
        <f t="shared" ca="1" si="33"/>
        <v>#VALUE!</v>
      </c>
      <c r="CI35" s="391">
        <f t="shared" si="34"/>
        <v>0</v>
      </c>
      <c r="CJ35" s="392">
        <f t="shared" si="35"/>
        <v>0</v>
      </c>
      <c r="CK35" s="392" t="e">
        <f t="shared" ca="1" si="73"/>
        <v>#VALUE!</v>
      </c>
      <c r="CL35" s="391" t="e">
        <f t="shared" ca="1" si="74"/>
        <v>#VALUE!</v>
      </c>
      <c r="CM35" s="391" t="e">
        <f t="shared" ca="1" si="36"/>
        <v>#VALUE!</v>
      </c>
      <c r="CN35" s="391" t="e">
        <f t="shared" ca="1" si="37"/>
        <v>#VALUE!</v>
      </c>
      <c r="CO35" s="391" t="e">
        <f t="shared" ca="1" si="38"/>
        <v>#VALUE!</v>
      </c>
      <c r="CP35" s="389" t="e">
        <f t="shared" ca="1" si="39"/>
        <v>#VALUE!</v>
      </c>
      <c r="CQ35" s="389" t="e">
        <f t="shared" ca="1" si="40"/>
        <v>#VALUE!</v>
      </c>
      <c r="CR35" s="393" t="e">
        <f t="shared" ca="1" si="41"/>
        <v>#VALUE!</v>
      </c>
      <c r="CS35" s="389" t="e">
        <f t="shared" ca="1" si="42"/>
        <v>#VALUE!</v>
      </c>
      <c r="CT35" s="394"/>
      <c r="CU35" s="372"/>
      <c r="CV35" s="389" t="e">
        <f t="shared" ca="1" si="75"/>
        <v>#VALUE!</v>
      </c>
      <c r="CW35" s="389" t="e">
        <f ca="1">'Site&amp;Soil'!$G$173*EXP('Site&amp;Soil'!$G$174*CV35)</f>
        <v>#VALUE!</v>
      </c>
      <c r="CX35" s="389" t="e">
        <f t="shared" ca="1" si="43"/>
        <v>#VALUE!</v>
      </c>
      <c r="CY35" s="389">
        <f t="shared" si="88"/>
        <v>0</v>
      </c>
      <c r="CZ35" s="390" t="e">
        <f t="shared" ca="1" si="44"/>
        <v>#VALUE!</v>
      </c>
      <c r="DA35" s="391">
        <f t="shared" si="45"/>
        <v>0</v>
      </c>
      <c r="DB35" s="392">
        <f t="shared" si="46"/>
        <v>0</v>
      </c>
      <c r="DC35" s="392" t="e">
        <f t="shared" ca="1" si="76"/>
        <v>#VALUE!</v>
      </c>
      <c r="DD35" s="391" t="e">
        <f t="shared" ca="1" si="77"/>
        <v>#VALUE!</v>
      </c>
      <c r="DE35" s="391" t="e">
        <f t="shared" ca="1" si="47"/>
        <v>#VALUE!</v>
      </c>
      <c r="DF35" s="391" t="e">
        <f t="shared" ca="1" si="48"/>
        <v>#VALUE!</v>
      </c>
      <c r="DG35" s="391" t="e">
        <f t="shared" ca="1" si="49"/>
        <v>#VALUE!</v>
      </c>
      <c r="DH35" s="389" t="e">
        <f t="shared" ca="1" si="50"/>
        <v>#VALUE!</v>
      </c>
      <c r="DI35" s="389" t="e">
        <f t="shared" ca="1" si="51"/>
        <v>#VALUE!</v>
      </c>
      <c r="DJ35" s="393" t="e">
        <f t="shared" ca="1" si="52"/>
        <v>#VALUE!</v>
      </c>
      <c r="DK35" s="389" t="e">
        <f t="shared" ca="1" si="53"/>
        <v>#VALUE!</v>
      </c>
      <c r="DL35" s="394"/>
      <c r="DM35" s="372"/>
      <c r="DN35" s="389" t="e">
        <f t="shared" ca="1" si="78"/>
        <v>#VALUE!</v>
      </c>
      <c r="DO35" s="389" t="e">
        <f ca="1">'Site&amp;Soil'!$H$173*EXP('Site&amp;Soil'!$H$174*DN35)</f>
        <v>#VALUE!</v>
      </c>
      <c r="DP35" s="389" t="e">
        <f t="shared" ca="1" si="54"/>
        <v>#VALUE!</v>
      </c>
      <c r="DQ35" s="389">
        <f t="shared" si="89"/>
        <v>0</v>
      </c>
      <c r="DR35" s="390" t="e">
        <f t="shared" ca="1" si="55"/>
        <v>#VALUE!</v>
      </c>
      <c r="DS35" s="391">
        <f t="shared" si="56"/>
        <v>0</v>
      </c>
      <c r="DT35" s="392">
        <f t="shared" si="57"/>
        <v>0</v>
      </c>
      <c r="DU35" s="392" t="e">
        <f t="shared" ca="1" si="79"/>
        <v>#VALUE!</v>
      </c>
      <c r="DV35" s="391" t="e">
        <f t="shared" ca="1" si="80"/>
        <v>#VALUE!</v>
      </c>
      <c r="DW35" s="391" t="e">
        <f t="shared" ca="1" si="58"/>
        <v>#VALUE!</v>
      </c>
      <c r="DX35" s="391" t="e">
        <f t="shared" ca="1" si="59"/>
        <v>#VALUE!</v>
      </c>
      <c r="DY35" s="391" t="e">
        <f t="shared" ca="1" si="60"/>
        <v>#VALUE!</v>
      </c>
      <c r="DZ35" s="389" t="e">
        <f t="shared" ca="1" si="61"/>
        <v>#VALUE!</v>
      </c>
      <c r="EA35" s="389" t="e">
        <f t="shared" ca="1" si="62"/>
        <v>#VALUE!</v>
      </c>
      <c r="EB35" s="393" t="e">
        <f t="shared" ca="1" si="63"/>
        <v>#VALUE!</v>
      </c>
      <c r="EC35" s="389" t="e">
        <f t="shared" ca="1" si="64"/>
        <v>#VALUE!</v>
      </c>
      <c r="ED35" s="394"/>
      <c r="EE35" s="391"/>
      <c r="EF35" s="392"/>
      <c r="EG35" s="391"/>
      <c r="EH35" s="391"/>
      <c r="EI35" s="391"/>
      <c r="EJ35" s="391"/>
      <c r="EK35" s="372"/>
      <c r="EL35" s="372"/>
      <c r="EM35" s="372"/>
      <c r="EN35" s="372"/>
      <c r="EO35" s="372"/>
      <c r="EP35" s="372"/>
      <c r="EQ35" s="372"/>
      <c r="ER35" s="372"/>
      <c r="ES35" s="372"/>
      <c r="ET35" s="372"/>
    </row>
    <row r="36" spans="1:150" x14ac:dyDescent="0.2">
      <c r="A36" s="372"/>
      <c r="B36" s="372">
        <v>28</v>
      </c>
      <c r="C36" s="372" t="s">
        <v>303</v>
      </c>
      <c r="D36" s="388"/>
      <c r="E36" s="388"/>
      <c r="F36" s="19"/>
      <c r="G36" s="372"/>
      <c r="H36" s="389">
        <f t="shared" ca="1" si="81"/>
        <v>5.9245759127940412</v>
      </c>
      <c r="I36" s="389">
        <f ca="1">'Site&amp;Soil'!$F$173*EXP('Site&amp;Soil'!$F$174*H36)</f>
        <v>0</v>
      </c>
      <c r="J36" s="389">
        <f t="shared" ca="1" si="65"/>
        <v>0.45000000000000007</v>
      </c>
      <c r="K36" s="389">
        <f t="shared" ca="1" si="84"/>
        <v>0.2566091252630372</v>
      </c>
      <c r="L36" s="390">
        <f t="shared" ca="1" si="0"/>
        <v>2.9716378189031068E-3</v>
      </c>
      <c r="M36" s="391">
        <f t="shared" si="1"/>
        <v>0</v>
      </c>
      <c r="N36" s="392">
        <f t="shared" si="2"/>
        <v>0</v>
      </c>
      <c r="O36" s="392">
        <f t="shared" ca="1" si="66"/>
        <v>26055.843286557651</v>
      </c>
      <c r="P36" s="391">
        <f t="shared" ca="1" si="67"/>
        <v>1.0655086726811569</v>
      </c>
      <c r="Q36" s="391">
        <f t="shared" ca="1" si="3"/>
        <v>7.742852931374734E-3</v>
      </c>
      <c r="R36" s="391">
        <f t="shared" ca="1" si="4"/>
        <v>9.8010024560830043E-4</v>
      </c>
      <c r="S36" s="391">
        <f t="shared" ca="1" si="5"/>
        <v>1.5028339301703183E-2</v>
      </c>
      <c r="T36" s="389">
        <f t="shared" ca="1" si="6"/>
        <v>5.9396042520957444</v>
      </c>
      <c r="U36" s="389">
        <f t="shared" ca="1" si="7"/>
        <v>0.42282191344308506</v>
      </c>
      <c r="V36" s="393">
        <f t="shared" ca="1" si="8"/>
        <v>2.9856152170416924E-3</v>
      </c>
      <c r="W36" s="389">
        <f t="shared" ca="1" si="9"/>
        <v>-6.6347004823148707E-3</v>
      </c>
      <c r="X36" s="394"/>
      <c r="Y36" s="372"/>
      <c r="Z36" s="389">
        <f t="shared" ca="1" si="82"/>
        <v>4.8627294948617843</v>
      </c>
      <c r="AA36" s="389">
        <f ca="1">'Site&amp;Soil'!$G$173*EXP('Site&amp;Soil'!$G$174*Z36)</f>
        <v>0</v>
      </c>
      <c r="AB36" s="389">
        <f t="shared" ca="1" si="10"/>
        <v>0.41625000000000001</v>
      </c>
      <c r="AC36" s="389">
        <f t="shared" si="85"/>
        <v>0</v>
      </c>
      <c r="AD36" s="390">
        <f t="shared" ca="1" si="11"/>
        <v>0</v>
      </c>
      <c r="AE36" s="391">
        <f t="shared" si="12"/>
        <v>0</v>
      </c>
      <c r="AF36" s="392">
        <f t="shared" si="13"/>
        <v>0</v>
      </c>
      <c r="AG36" s="392">
        <f t="shared" ca="1" si="68"/>
        <v>0</v>
      </c>
      <c r="AH36" s="391">
        <f t="shared" ca="1" si="69"/>
        <v>0</v>
      </c>
      <c r="AI36" s="391">
        <f t="shared" ca="1" si="14"/>
        <v>0</v>
      </c>
      <c r="AJ36" s="391">
        <f t="shared" ca="1" si="15"/>
        <v>0</v>
      </c>
      <c r="AK36" s="391">
        <f t="shared" ca="1" si="16"/>
        <v>2.3545951846445654E-3</v>
      </c>
      <c r="AL36" s="389">
        <f t="shared" ca="1" si="17"/>
        <v>4.8650840900464285</v>
      </c>
      <c r="AM36" s="389">
        <f t="shared" ca="1" si="18"/>
        <v>0</v>
      </c>
      <c r="AN36" s="393">
        <f t="shared" ca="1" si="19"/>
        <v>0</v>
      </c>
      <c r="AO36" s="389">
        <f t="shared" ca="1" si="20"/>
        <v>7.1726491700701321E-3</v>
      </c>
      <c r="AP36" s="394"/>
      <c r="AQ36" s="372"/>
      <c r="AR36" s="389">
        <f t="shared" ca="1" si="83"/>
        <v>4.4000000000000004</v>
      </c>
      <c r="AS36" s="389">
        <f ca="1">'Site&amp;Soil'!$H$173*EXP('Site&amp;Soil'!$H$174*AR36)</f>
        <v>0</v>
      </c>
      <c r="AT36" s="389">
        <f t="shared" ca="1" si="21"/>
        <v>0.38250000000000001</v>
      </c>
      <c r="AU36" s="389">
        <f t="shared" si="86"/>
        <v>0</v>
      </c>
      <c r="AV36" s="390">
        <f t="shared" ca="1" si="22"/>
        <v>0</v>
      </c>
      <c r="AW36" s="391">
        <f t="shared" si="23"/>
        <v>0</v>
      </c>
      <c r="AX36" s="392">
        <f t="shared" si="24"/>
        <v>0</v>
      </c>
      <c r="AY36" s="392">
        <f t="shared" ca="1" si="70"/>
        <v>0</v>
      </c>
      <c r="AZ36" s="391">
        <f t="shared" ca="1" si="71"/>
        <v>0</v>
      </c>
      <c r="BA36" s="391">
        <f t="shared" ca="1" si="25"/>
        <v>0</v>
      </c>
      <c r="BB36" s="391">
        <f t="shared" ca="1" si="26"/>
        <v>0</v>
      </c>
      <c r="BC36" s="391">
        <f t="shared" ca="1" si="27"/>
        <v>0</v>
      </c>
      <c r="BD36" s="389">
        <f t="shared" ca="1" si="28"/>
        <v>4.4000000000000004</v>
      </c>
      <c r="BE36" s="389">
        <f t="shared" ca="1" si="29"/>
        <v>0</v>
      </c>
      <c r="BF36" s="393">
        <f t="shared" ca="1" si="30"/>
        <v>0</v>
      </c>
      <c r="BG36" s="389">
        <f t="shared" ca="1" si="31"/>
        <v>0</v>
      </c>
      <c r="BH36" s="394"/>
      <c r="BI36" s="391"/>
      <c r="BJ36" s="392"/>
      <c r="BK36" s="391"/>
      <c r="BL36" s="391"/>
      <c r="BM36" s="391"/>
      <c r="BN36" s="391"/>
      <c r="BO36" s="372"/>
      <c r="BP36" s="372"/>
      <c r="BQ36" s="372"/>
      <c r="BR36" s="372"/>
      <c r="BS36" s="372"/>
      <c r="BT36" s="372"/>
      <c r="BU36" s="372"/>
      <c r="BV36" s="372"/>
      <c r="BW36" s="372"/>
      <c r="BX36" s="372"/>
      <c r="BZ36" s="388"/>
      <c r="CA36" s="388"/>
      <c r="CB36" s="19"/>
      <c r="CC36" s="372"/>
      <c r="CD36" s="389" t="e">
        <f t="shared" ca="1" si="72"/>
        <v>#VALUE!</v>
      </c>
      <c r="CE36" s="389" t="e">
        <f ca="1">'Site&amp;Soil'!$F$173*EXP('Site&amp;Soil'!$F$174*CD36)</f>
        <v>#VALUE!</v>
      </c>
      <c r="CF36" s="389" t="e">
        <f t="shared" ca="1" si="32"/>
        <v>#VALUE!</v>
      </c>
      <c r="CG36" s="389">
        <f t="shared" si="87"/>
        <v>0</v>
      </c>
      <c r="CH36" s="390" t="e">
        <f t="shared" ca="1" si="33"/>
        <v>#VALUE!</v>
      </c>
      <c r="CI36" s="391">
        <f t="shared" si="34"/>
        <v>0</v>
      </c>
      <c r="CJ36" s="392">
        <f t="shared" si="35"/>
        <v>0</v>
      </c>
      <c r="CK36" s="392" t="e">
        <f t="shared" ca="1" si="73"/>
        <v>#VALUE!</v>
      </c>
      <c r="CL36" s="391" t="e">
        <f t="shared" ca="1" si="74"/>
        <v>#VALUE!</v>
      </c>
      <c r="CM36" s="391" t="e">
        <f t="shared" ca="1" si="36"/>
        <v>#VALUE!</v>
      </c>
      <c r="CN36" s="391" t="e">
        <f t="shared" ca="1" si="37"/>
        <v>#VALUE!</v>
      </c>
      <c r="CO36" s="391" t="e">
        <f t="shared" ca="1" si="38"/>
        <v>#VALUE!</v>
      </c>
      <c r="CP36" s="389" t="e">
        <f t="shared" ca="1" si="39"/>
        <v>#VALUE!</v>
      </c>
      <c r="CQ36" s="389" t="e">
        <f t="shared" ca="1" si="40"/>
        <v>#VALUE!</v>
      </c>
      <c r="CR36" s="393" t="e">
        <f t="shared" ca="1" si="41"/>
        <v>#VALUE!</v>
      </c>
      <c r="CS36" s="389" t="e">
        <f t="shared" ca="1" si="42"/>
        <v>#VALUE!</v>
      </c>
      <c r="CT36" s="394"/>
      <c r="CU36" s="372"/>
      <c r="CV36" s="389" t="e">
        <f t="shared" ca="1" si="75"/>
        <v>#VALUE!</v>
      </c>
      <c r="CW36" s="389" t="e">
        <f ca="1">'Site&amp;Soil'!$G$173*EXP('Site&amp;Soil'!$G$174*CV36)</f>
        <v>#VALUE!</v>
      </c>
      <c r="CX36" s="389" t="e">
        <f t="shared" ca="1" si="43"/>
        <v>#VALUE!</v>
      </c>
      <c r="CY36" s="389">
        <f t="shared" si="88"/>
        <v>0</v>
      </c>
      <c r="CZ36" s="390" t="e">
        <f t="shared" ca="1" si="44"/>
        <v>#VALUE!</v>
      </c>
      <c r="DA36" s="391">
        <f t="shared" si="45"/>
        <v>0</v>
      </c>
      <c r="DB36" s="392">
        <f t="shared" si="46"/>
        <v>0</v>
      </c>
      <c r="DC36" s="392" t="e">
        <f t="shared" ca="1" si="76"/>
        <v>#VALUE!</v>
      </c>
      <c r="DD36" s="391" t="e">
        <f t="shared" ca="1" si="77"/>
        <v>#VALUE!</v>
      </c>
      <c r="DE36" s="391" t="e">
        <f t="shared" ca="1" si="47"/>
        <v>#VALUE!</v>
      </c>
      <c r="DF36" s="391" t="e">
        <f t="shared" ca="1" si="48"/>
        <v>#VALUE!</v>
      </c>
      <c r="DG36" s="391" t="e">
        <f t="shared" ca="1" si="49"/>
        <v>#VALUE!</v>
      </c>
      <c r="DH36" s="389" t="e">
        <f t="shared" ca="1" si="50"/>
        <v>#VALUE!</v>
      </c>
      <c r="DI36" s="389" t="e">
        <f t="shared" ca="1" si="51"/>
        <v>#VALUE!</v>
      </c>
      <c r="DJ36" s="393" t="e">
        <f t="shared" ca="1" si="52"/>
        <v>#VALUE!</v>
      </c>
      <c r="DK36" s="389" t="e">
        <f t="shared" ca="1" si="53"/>
        <v>#VALUE!</v>
      </c>
      <c r="DL36" s="394"/>
      <c r="DM36" s="372"/>
      <c r="DN36" s="389" t="e">
        <f t="shared" ca="1" si="78"/>
        <v>#VALUE!</v>
      </c>
      <c r="DO36" s="389" t="e">
        <f ca="1">'Site&amp;Soil'!$H$173*EXP('Site&amp;Soil'!$H$174*DN36)</f>
        <v>#VALUE!</v>
      </c>
      <c r="DP36" s="389" t="e">
        <f t="shared" ca="1" si="54"/>
        <v>#VALUE!</v>
      </c>
      <c r="DQ36" s="389">
        <f t="shared" si="89"/>
        <v>0</v>
      </c>
      <c r="DR36" s="390" t="e">
        <f t="shared" ca="1" si="55"/>
        <v>#VALUE!</v>
      </c>
      <c r="DS36" s="391">
        <f t="shared" si="56"/>
        <v>0</v>
      </c>
      <c r="DT36" s="392">
        <f t="shared" si="57"/>
        <v>0</v>
      </c>
      <c r="DU36" s="392" t="e">
        <f t="shared" ca="1" si="79"/>
        <v>#VALUE!</v>
      </c>
      <c r="DV36" s="391" t="e">
        <f t="shared" ca="1" si="80"/>
        <v>#VALUE!</v>
      </c>
      <c r="DW36" s="391" t="e">
        <f t="shared" ca="1" si="58"/>
        <v>#VALUE!</v>
      </c>
      <c r="DX36" s="391" t="e">
        <f t="shared" ca="1" si="59"/>
        <v>#VALUE!</v>
      </c>
      <c r="DY36" s="391" t="e">
        <f t="shared" ca="1" si="60"/>
        <v>#VALUE!</v>
      </c>
      <c r="DZ36" s="389" t="e">
        <f t="shared" ca="1" si="61"/>
        <v>#VALUE!</v>
      </c>
      <c r="EA36" s="389" t="e">
        <f t="shared" ca="1" si="62"/>
        <v>#VALUE!</v>
      </c>
      <c r="EB36" s="393" t="e">
        <f t="shared" ca="1" si="63"/>
        <v>#VALUE!</v>
      </c>
      <c r="EC36" s="389" t="e">
        <f t="shared" ca="1" si="64"/>
        <v>#VALUE!</v>
      </c>
      <c r="ED36" s="394"/>
      <c r="EE36" s="391"/>
      <c r="EF36" s="392"/>
      <c r="EG36" s="391"/>
      <c r="EH36" s="391"/>
      <c r="EI36" s="391"/>
      <c r="EJ36" s="391"/>
      <c r="EK36" s="372"/>
      <c r="EL36" s="372"/>
      <c r="EM36" s="372"/>
      <c r="EN36" s="372"/>
      <c r="EO36" s="372"/>
      <c r="EP36" s="372"/>
      <c r="EQ36" s="372"/>
      <c r="ER36" s="372"/>
      <c r="ES36" s="372"/>
      <c r="ET36" s="372"/>
    </row>
    <row r="37" spans="1:150" x14ac:dyDescent="0.2">
      <c r="A37" s="372"/>
      <c r="B37" s="372">
        <v>29</v>
      </c>
      <c r="C37" s="372" t="s">
        <v>304</v>
      </c>
      <c r="D37" s="388"/>
      <c r="E37" s="388"/>
      <c r="F37" s="19"/>
      <c r="G37" s="372"/>
      <c r="H37" s="389">
        <f t="shared" ca="1" si="81"/>
        <v>5.9329695516134295</v>
      </c>
      <c r="I37" s="389">
        <f ca="1">'Site&amp;Soil'!$F$173*EXP('Site&amp;Soil'!$F$174*H37)</f>
        <v>0</v>
      </c>
      <c r="J37" s="389">
        <f t="shared" ca="1" si="65"/>
        <v>0.45000000000000007</v>
      </c>
      <c r="K37" s="389">
        <f t="shared" ca="1" si="84"/>
        <v>0.31935521622611851</v>
      </c>
      <c r="L37" s="390">
        <f t="shared" ca="1" si="0"/>
        <v>3.6255396466869619E-3</v>
      </c>
      <c r="M37" s="391">
        <f t="shared" si="1"/>
        <v>0</v>
      </c>
      <c r="N37" s="392">
        <f t="shared" si="2"/>
        <v>0</v>
      </c>
      <c r="O37" s="392">
        <f t="shared" ca="1" si="66"/>
        <v>25866.500329767721</v>
      </c>
      <c r="P37" s="391">
        <f t="shared" ca="1" si="67"/>
        <v>1.0577658197497821</v>
      </c>
      <c r="Q37" s="391">
        <f t="shared" ca="1" si="3"/>
        <v>9.3780022466614238E-3</v>
      </c>
      <c r="R37" s="391">
        <f t="shared" ca="1" si="4"/>
        <v>1.1919442381320253E-3</v>
      </c>
      <c r="S37" s="391">
        <f t="shared" ca="1" si="5"/>
        <v>1.8191240018954218E-2</v>
      </c>
      <c r="T37" s="389">
        <f t="shared" ca="1" si="6"/>
        <v>5.9511607916323834</v>
      </c>
      <c r="U37" s="389">
        <f t="shared" ca="1" si="7"/>
        <v>0.42802235623457263</v>
      </c>
      <c r="V37" s="393">
        <f t="shared" ca="1" si="8"/>
        <v>3.8627914301746927E-3</v>
      </c>
      <c r="W37" s="389">
        <f t="shared" ca="1" si="9"/>
        <v>-8.5839809559437596E-3</v>
      </c>
      <c r="X37" s="394"/>
      <c r="Y37" s="372"/>
      <c r="Z37" s="389">
        <f t="shared" ca="1" si="82"/>
        <v>4.8722567392164988</v>
      </c>
      <c r="AA37" s="389">
        <f ca="1">'Site&amp;Soil'!$G$173*EXP('Site&amp;Soil'!$G$174*Z37)</f>
        <v>0</v>
      </c>
      <c r="AB37" s="389">
        <f t="shared" ca="1" si="10"/>
        <v>0.41625000000000001</v>
      </c>
      <c r="AC37" s="389">
        <f t="shared" si="85"/>
        <v>0</v>
      </c>
      <c r="AD37" s="390">
        <f t="shared" ca="1" si="11"/>
        <v>0</v>
      </c>
      <c r="AE37" s="391">
        <f t="shared" si="12"/>
        <v>0</v>
      </c>
      <c r="AF37" s="392">
        <f t="shared" si="13"/>
        <v>0</v>
      </c>
      <c r="AG37" s="392">
        <f t="shared" ca="1" si="68"/>
        <v>0</v>
      </c>
      <c r="AH37" s="391">
        <f t="shared" ca="1" si="69"/>
        <v>0</v>
      </c>
      <c r="AI37" s="391">
        <f t="shared" ca="1" si="14"/>
        <v>0</v>
      </c>
      <c r="AJ37" s="391">
        <f t="shared" ca="1" si="15"/>
        <v>0</v>
      </c>
      <c r="AK37" s="391">
        <f t="shared" ca="1" si="16"/>
        <v>2.8635297012180789E-3</v>
      </c>
      <c r="AL37" s="389">
        <f t="shared" ca="1" si="17"/>
        <v>4.8751202689177173</v>
      </c>
      <c r="AM37" s="389">
        <f t="shared" ca="1" si="18"/>
        <v>0</v>
      </c>
      <c r="AN37" s="393">
        <f t="shared" ca="1" si="19"/>
        <v>0</v>
      </c>
      <c r="AO37" s="389">
        <f t="shared" ca="1" si="20"/>
        <v>9.2799794118310942E-3</v>
      </c>
      <c r="AP37" s="394"/>
      <c r="AQ37" s="372"/>
      <c r="AR37" s="389">
        <f t="shared" ca="1" si="83"/>
        <v>4.4000000000000004</v>
      </c>
      <c r="AS37" s="389">
        <f ca="1">'Site&amp;Soil'!$H$173*EXP('Site&amp;Soil'!$H$174*AR37)</f>
        <v>0</v>
      </c>
      <c r="AT37" s="389">
        <f t="shared" ca="1" si="21"/>
        <v>0.38250000000000001</v>
      </c>
      <c r="AU37" s="389">
        <f t="shared" si="86"/>
        <v>0</v>
      </c>
      <c r="AV37" s="390">
        <f t="shared" ca="1" si="22"/>
        <v>0</v>
      </c>
      <c r="AW37" s="391">
        <f t="shared" si="23"/>
        <v>0</v>
      </c>
      <c r="AX37" s="392">
        <f t="shared" si="24"/>
        <v>0</v>
      </c>
      <c r="AY37" s="392">
        <f t="shared" ca="1" si="70"/>
        <v>0</v>
      </c>
      <c r="AZ37" s="391">
        <f t="shared" ca="1" si="71"/>
        <v>0</v>
      </c>
      <c r="BA37" s="391">
        <f t="shared" ca="1" si="25"/>
        <v>0</v>
      </c>
      <c r="BB37" s="391">
        <f t="shared" ca="1" si="26"/>
        <v>0</v>
      </c>
      <c r="BC37" s="391">
        <f t="shared" ca="1" si="27"/>
        <v>0</v>
      </c>
      <c r="BD37" s="389">
        <f t="shared" ca="1" si="28"/>
        <v>4.4000000000000004</v>
      </c>
      <c r="BE37" s="389">
        <f t="shared" ca="1" si="29"/>
        <v>0</v>
      </c>
      <c r="BF37" s="393">
        <f t="shared" ca="1" si="30"/>
        <v>0</v>
      </c>
      <c r="BG37" s="389">
        <f t="shared" ca="1" si="31"/>
        <v>0</v>
      </c>
      <c r="BH37" s="394"/>
      <c r="BI37" s="391"/>
      <c r="BJ37" s="392"/>
      <c r="BK37" s="391"/>
      <c r="BL37" s="391"/>
      <c r="BM37" s="391"/>
      <c r="BN37" s="391"/>
      <c r="BO37" s="372"/>
      <c r="BP37" s="372"/>
      <c r="BQ37" s="372"/>
      <c r="BR37" s="372"/>
      <c r="BS37" s="372"/>
      <c r="BT37" s="372"/>
      <c r="BU37" s="372"/>
      <c r="BV37" s="372"/>
      <c r="BW37" s="372"/>
      <c r="BX37" s="372"/>
      <c r="BZ37" s="388"/>
      <c r="CA37" s="388"/>
      <c r="CB37" s="19"/>
      <c r="CC37" s="372"/>
      <c r="CD37" s="389" t="e">
        <f t="shared" ca="1" si="72"/>
        <v>#VALUE!</v>
      </c>
      <c r="CE37" s="389" t="e">
        <f ca="1">'Site&amp;Soil'!$F$173*EXP('Site&amp;Soil'!$F$174*CD37)</f>
        <v>#VALUE!</v>
      </c>
      <c r="CF37" s="389" t="e">
        <f t="shared" ca="1" si="32"/>
        <v>#VALUE!</v>
      </c>
      <c r="CG37" s="389">
        <f t="shared" si="87"/>
        <v>0</v>
      </c>
      <c r="CH37" s="390" t="e">
        <f t="shared" ca="1" si="33"/>
        <v>#VALUE!</v>
      </c>
      <c r="CI37" s="391">
        <f t="shared" si="34"/>
        <v>0</v>
      </c>
      <c r="CJ37" s="392">
        <f t="shared" si="35"/>
        <v>0</v>
      </c>
      <c r="CK37" s="392" t="e">
        <f t="shared" ca="1" si="73"/>
        <v>#VALUE!</v>
      </c>
      <c r="CL37" s="391" t="e">
        <f t="shared" ca="1" si="74"/>
        <v>#VALUE!</v>
      </c>
      <c r="CM37" s="391" t="e">
        <f t="shared" ca="1" si="36"/>
        <v>#VALUE!</v>
      </c>
      <c r="CN37" s="391" t="e">
        <f t="shared" ca="1" si="37"/>
        <v>#VALUE!</v>
      </c>
      <c r="CO37" s="391" t="e">
        <f t="shared" ca="1" si="38"/>
        <v>#VALUE!</v>
      </c>
      <c r="CP37" s="389" t="e">
        <f t="shared" ca="1" si="39"/>
        <v>#VALUE!</v>
      </c>
      <c r="CQ37" s="389" t="e">
        <f t="shared" ca="1" si="40"/>
        <v>#VALUE!</v>
      </c>
      <c r="CR37" s="393" t="e">
        <f t="shared" ca="1" si="41"/>
        <v>#VALUE!</v>
      </c>
      <c r="CS37" s="389" t="e">
        <f t="shared" ca="1" si="42"/>
        <v>#VALUE!</v>
      </c>
      <c r="CT37" s="394"/>
      <c r="CU37" s="372"/>
      <c r="CV37" s="389" t="e">
        <f t="shared" ca="1" si="75"/>
        <v>#VALUE!</v>
      </c>
      <c r="CW37" s="389" t="e">
        <f ca="1">'Site&amp;Soil'!$G$173*EXP('Site&amp;Soil'!$G$174*CV37)</f>
        <v>#VALUE!</v>
      </c>
      <c r="CX37" s="389" t="e">
        <f t="shared" ca="1" si="43"/>
        <v>#VALUE!</v>
      </c>
      <c r="CY37" s="389">
        <f t="shared" si="88"/>
        <v>0</v>
      </c>
      <c r="CZ37" s="390" t="e">
        <f t="shared" ca="1" si="44"/>
        <v>#VALUE!</v>
      </c>
      <c r="DA37" s="391">
        <f t="shared" si="45"/>
        <v>0</v>
      </c>
      <c r="DB37" s="392">
        <f t="shared" si="46"/>
        <v>0</v>
      </c>
      <c r="DC37" s="392" t="e">
        <f t="shared" ca="1" si="76"/>
        <v>#VALUE!</v>
      </c>
      <c r="DD37" s="391" t="e">
        <f t="shared" ca="1" si="77"/>
        <v>#VALUE!</v>
      </c>
      <c r="DE37" s="391" t="e">
        <f t="shared" ca="1" si="47"/>
        <v>#VALUE!</v>
      </c>
      <c r="DF37" s="391" t="e">
        <f t="shared" ca="1" si="48"/>
        <v>#VALUE!</v>
      </c>
      <c r="DG37" s="391" t="e">
        <f t="shared" ca="1" si="49"/>
        <v>#VALUE!</v>
      </c>
      <c r="DH37" s="389" t="e">
        <f t="shared" ca="1" si="50"/>
        <v>#VALUE!</v>
      </c>
      <c r="DI37" s="389" t="e">
        <f t="shared" ca="1" si="51"/>
        <v>#VALUE!</v>
      </c>
      <c r="DJ37" s="393" t="e">
        <f t="shared" ca="1" si="52"/>
        <v>#VALUE!</v>
      </c>
      <c r="DK37" s="389" t="e">
        <f t="shared" ca="1" si="53"/>
        <v>#VALUE!</v>
      </c>
      <c r="DL37" s="394"/>
      <c r="DM37" s="372"/>
      <c r="DN37" s="389" t="e">
        <f t="shared" ca="1" si="78"/>
        <v>#VALUE!</v>
      </c>
      <c r="DO37" s="389" t="e">
        <f ca="1">'Site&amp;Soil'!$H$173*EXP('Site&amp;Soil'!$H$174*DN37)</f>
        <v>#VALUE!</v>
      </c>
      <c r="DP37" s="389" t="e">
        <f t="shared" ca="1" si="54"/>
        <v>#VALUE!</v>
      </c>
      <c r="DQ37" s="389">
        <f t="shared" si="89"/>
        <v>0</v>
      </c>
      <c r="DR37" s="390" t="e">
        <f t="shared" ca="1" si="55"/>
        <v>#VALUE!</v>
      </c>
      <c r="DS37" s="391">
        <f t="shared" si="56"/>
        <v>0</v>
      </c>
      <c r="DT37" s="392">
        <f t="shared" si="57"/>
        <v>0</v>
      </c>
      <c r="DU37" s="392" t="e">
        <f t="shared" ca="1" si="79"/>
        <v>#VALUE!</v>
      </c>
      <c r="DV37" s="391" t="e">
        <f t="shared" ca="1" si="80"/>
        <v>#VALUE!</v>
      </c>
      <c r="DW37" s="391" t="e">
        <f t="shared" ca="1" si="58"/>
        <v>#VALUE!</v>
      </c>
      <c r="DX37" s="391" t="e">
        <f t="shared" ca="1" si="59"/>
        <v>#VALUE!</v>
      </c>
      <c r="DY37" s="391" t="e">
        <f t="shared" ca="1" si="60"/>
        <v>#VALUE!</v>
      </c>
      <c r="DZ37" s="389" t="e">
        <f t="shared" ca="1" si="61"/>
        <v>#VALUE!</v>
      </c>
      <c r="EA37" s="389" t="e">
        <f t="shared" ca="1" si="62"/>
        <v>#VALUE!</v>
      </c>
      <c r="EB37" s="393" t="e">
        <f t="shared" ca="1" si="63"/>
        <v>#VALUE!</v>
      </c>
      <c r="EC37" s="389" t="e">
        <f t="shared" ca="1" si="64"/>
        <v>#VALUE!</v>
      </c>
      <c r="ED37" s="394"/>
      <c r="EE37" s="391"/>
      <c r="EF37" s="392"/>
      <c r="EG37" s="391"/>
      <c r="EH37" s="391"/>
      <c r="EI37" s="391"/>
      <c r="EJ37" s="391"/>
      <c r="EK37" s="372"/>
      <c r="EL37" s="372"/>
      <c r="EM37" s="372"/>
      <c r="EN37" s="372"/>
      <c r="EO37" s="372"/>
      <c r="EP37" s="372"/>
      <c r="EQ37" s="372"/>
      <c r="ER37" s="372"/>
      <c r="ES37" s="372"/>
      <c r="ET37" s="372"/>
    </row>
    <row r="38" spans="1:150" x14ac:dyDescent="0.2">
      <c r="A38" s="372"/>
      <c r="B38" s="372">
        <v>30</v>
      </c>
      <c r="C38" s="372" t="s">
        <v>305</v>
      </c>
      <c r="D38" s="388"/>
      <c r="E38" s="388"/>
      <c r="F38" s="19"/>
      <c r="G38" s="372"/>
      <c r="H38" s="389">
        <f t="shared" ca="1" si="81"/>
        <v>5.9425768106764396</v>
      </c>
      <c r="I38" s="389">
        <f ca="1">'Site&amp;Soil'!$F$173*EXP('Site&amp;Soil'!$F$174*H38)</f>
        <v>0</v>
      </c>
      <c r="J38" s="389">
        <f t="shared" ca="1" si="65"/>
        <v>0.45000000000000007</v>
      </c>
      <c r="K38" s="389">
        <f t="shared" ca="1" si="84"/>
        <v>0.37336407417040579</v>
      </c>
      <c r="L38" s="390">
        <f t="shared" ca="1" si="0"/>
        <v>4.1433654192000076E-3</v>
      </c>
      <c r="M38" s="391">
        <f t="shared" si="1"/>
        <v>0</v>
      </c>
      <c r="N38" s="392">
        <f t="shared" si="2"/>
        <v>0</v>
      </c>
      <c r="O38" s="392">
        <f t="shared" ca="1" si="66"/>
        <v>25637.171593977022</v>
      </c>
      <c r="P38" s="391">
        <f t="shared" ca="1" si="67"/>
        <v>1.0483878175031207</v>
      </c>
      <c r="Q38" s="391">
        <f t="shared" ca="1" si="3"/>
        <v>1.0622417022858113E-2</v>
      </c>
      <c r="R38" s="391">
        <f t="shared" ca="1" si="4"/>
        <v>1.3565484082961429E-3</v>
      </c>
      <c r="S38" s="391">
        <f t="shared" ca="1" si="5"/>
        <v>2.0590819143471044E-2</v>
      </c>
      <c r="T38" s="389">
        <f t="shared" ca="1" si="6"/>
        <v>5.9631676298199103</v>
      </c>
      <c r="U38" s="389">
        <f t="shared" ca="1" si="7"/>
        <v>0.43342543341895973</v>
      </c>
      <c r="V38" s="393">
        <f t="shared" ca="1" si="8"/>
        <v>4.7012630169547317E-3</v>
      </c>
      <c r="W38" s="389">
        <f t="shared" ca="1" si="9"/>
        <v>-1.0447251148788292E-2</v>
      </c>
      <c r="X38" s="394"/>
      <c r="Y38" s="372"/>
      <c r="Z38" s="389">
        <f t="shared" ca="1" si="82"/>
        <v>4.8844002483295483</v>
      </c>
      <c r="AA38" s="389">
        <f ca="1">'Site&amp;Soil'!$G$173*EXP('Site&amp;Soil'!$G$174*Z38)</f>
        <v>0</v>
      </c>
      <c r="AB38" s="389">
        <f t="shared" ca="1" si="10"/>
        <v>0.41625000000000001</v>
      </c>
      <c r="AC38" s="389">
        <f t="shared" si="85"/>
        <v>0</v>
      </c>
      <c r="AD38" s="390">
        <f t="shared" ca="1" si="11"/>
        <v>0</v>
      </c>
      <c r="AE38" s="391">
        <f t="shared" si="12"/>
        <v>0</v>
      </c>
      <c r="AF38" s="392">
        <f t="shared" si="13"/>
        <v>0</v>
      </c>
      <c r="AG38" s="392">
        <f t="shared" ca="1" si="68"/>
        <v>0</v>
      </c>
      <c r="AH38" s="391">
        <f t="shared" ca="1" si="69"/>
        <v>0</v>
      </c>
      <c r="AI38" s="391">
        <f t="shared" ca="1" si="14"/>
        <v>0</v>
      </c>
      <c r="AJ38" s="391">
        <f t="shared" ca="1" si="15"/>
        <v>0</v>
      </c>
      <c r="AK38" s="391">
        <f t="shared" ca="1" si="16"/>
        <v>3.2589751550658086E-3</v>
      </c>
      <c r="AL38" s="389">
        <f t="shared" ca="1" si="17"/>
        <v>4.8876592234846141</v>
      </c>
      <c r="AM38" s="389">
        <f t="shared" ca="1" si="18"/>
        <v>0</v>
      </c>
      <c r="AN38" s="393">
        <f t="shared" ca="1" si="19"/>
        <v>0</v>
      </c>
      <c r="AO38" s="389">
        <f t="shared" ca="1" si="20"/>
        <v>1.1294325566257613E-2</v>
      </c>
      <c r="AP38" s="394"/>
      <c r="AQ38" s="372"/>
      <c r="AR38" s="389">
        <f t="shared" ca="1" si="83"/>
        <v>4.4000000000000004</v>
      </c>
      <c r="AS38" s="389">
        <f ca="1">'Site&amp;Soil'!$H$173*EXP('Site&amp;Soil'!$H$174*AR38)</f>
        <v>0</v>
      </c>
      <c r="AT38" s="389">
        <f t="shared" ca="1" si="21"/>
        <v>0.38250000000000001</v>
      </c>
      <c r="AU38" s="389">
        <f t="shared" si="86"/>
        <v>0</v>
      </c>
      <c r="AV38" s="390">
        <f t="shared" ca="1" si="22"/>
        <v>0</v>
      </c>
      <c r="AW38" s="391">
        <f t="shared" si="23"/>
        <v>0</v>
      </c>
      <c r="AX38" s="392">
        <f t="shared" si="24"/>
        <v>0</v>
      </c>
      <c r="AY38" s="392">
        <f t="shared" ca="1" si="70"/>
        <v>0</v>
      </c>
      <c r="AZ38" s="391">
        <f t="shared" ca="1" si="71"/>
        <v>0</v>
      </c>
      <c r="BA38" s="391">
        <f t="shared" ca="1" si="25"/>
        <v>0</v>
      </c>
      <c r="BB38" s="391">
        <f t="shared" ca="1" si="26"/>
        <v>0</v>
      </c>
      <c r="BC38" s="391">
        <f t="shared" ca="1" si="27"/>
        <v>0</v>
      </c>
      <c r="BD38" s="389">
        <f t="shared" ca="1" si="28"/>
        <v>4.4000000000000004</v>
      </c>
      <c r="BE38" s="389">
        <f t="shared" ca="1" si="29"/>
        <v>0</v>
      </c>
      <c r="BF38" s="393">
        <f t="shared" ca="1" si="30"/>
        <v>0</v>
      </c>
      <c r="BG38" s="389">
        <f t="shared" ca="1" si="31"/>
        <v>0</v>
      </c>
      <c r="BH38" s="394"/>
      <c r="BI38" s="391"/>
      <c r="BJ38" s="392"/>
      <c r="BK38" s="391"/>
      <c r="BL38" s="391"/>
      <c r="BM38" s="391"/>
      <c r="BN38" s="391"/>
      <c r="BO38" s="372"/>
      <c r="BP38" s="372"/>
      <c r="BQ38" s="372"/>
      <c r="BR38" s="372"/>
      <c r="BS38" s="372"/>
      <c r="BT38" s="372"/>
      <c r="BU38" s="372"/>
      <c r="BV38" s="372"/>
      <c r="BW38" s="372"/>
      <c r="BX38" s="372"/>
      <c r="BZ38" s="388"/>
      <c r="CA38" s="388"/>
      <c r="CB38" s="19"/>
      <c r="CC38" s="372"/>
      <c r="CD38" s="389" t="e">
        <f t="shared" ca="1" si="72"/>
        <v>#VALUE!</v>
      </c>
      <c r="CE38" s="389" t="e">
        <f ca="1">'Site&amp;Soil'!$F$173*EXP('Site&amp;Soil'!$F$174*CD38)</f>
        <v>#VALUE!</v>
      </c>
      <c r="CF38" s="389" t="e">
        <f t="shared" ca="1" si="32"/>
        <v>#VALUE!</v>
      </c>
      <c r="CG38" s="389">
        <f t="shared" si="87"/>
        <v>0</v>
      </c>
      <c r="CH38" s="390" t="e">
        <f t="shared" ca="1" si="33"/>
        <v>#VALUE!</v>
      </c>
      <c r="CI38" s="391">
        <f t="shared" si="34"/>
        <v>0</v>
      </c>
      <c r="CJ38" s="392">
        <f t="shared" si="35"/>
        <v>0</v>
      </c>
      <c r="CK38" s="392" t="e">
        <f t="shared" ca="1" si="73"/>
        <v>#VALUE!</v>
      </c>
      <c r="CL38" s="391" t="e">
        <f t="shared" ca="1" si="74"/>
        <v>#VALUE!</v>
      </c>
      <c r="CM38" s="391" t="e">
        <f t="shared" ca="1" si="36"/>
        <v>#VALUE!</v>
      </c>
      <c r="CN38" s="391" t="e">
        <f t="shared" ca="1" si="37"/>
        <v>#VALUE!</v>
      </c>
      <c r="CO38" s="391" t="e">
        <f t="shared" ca="1" si="38"/>
        <v>#VALUE!</v>
      </c>
      <c r="CP38" s="389" t="e">
        <f t="shared" ca="1" si="39"/>
        <v>#VALUE!</v>
      </c>
      <c r="CQ38" s="389" t="e">
        <f t="shared" ca="1" si="40"/>
        <v>#VALUE!</v>
      </c>
      <c r="CR38" s="393" t="e">
        <f t="shared" ca="1" si="41"/>
        <v>#VALUE!</v>
      </c>
      <c r="CS38" s="389" t="e">
        <f t="shared" ca="1" si="42"/>
        <v>#VALUE!</v>
      </c>
      <c r="CT38" s="394"/>
      <c r="CU38" s="372"/>
      <c r="CV38" s="389" t="e">
        <f t="shared" ca="1" si="75"/>
        <v>#VALUE!</v>
      </c>
      <c r="CW38" s="389" t="e">
        <f ca="1">'Site&amp;Soil'!$G$173*EXP('Site&amp;Soil'!$G$174*CV38)</f>
        <v>#VALUE!</v>
      </c>
      <c r="CX38" s="389" t="e">
        <f t="shared" ca="1" si="43"/>
        <v>#VALUE!</v>
      </c>
      <c r="CY38" s="389">
        <f t="shared" si="88"/>
        <v>0</v>
      </c>
      <c r="CZ38" s="390" t="e">
        <f t="shared" ca="1" si="44"/>
        <v>#VALUE!</v>
      </c>
      <c r="DA38" s="391">
        <f t="shared" si="45"/>
        <v>0</v>
      </c>
      <c r="DB38" s="392">
        <f t="shared" si="46"/>
        <v>0</v>
      </c>
      <c r="DC38" s="392" t="e">
        <f t="shared" ca="1" si="76"/>
        <v>#VALUE!</v>
      </c>
      <c r="DD38" s="391" t="e">
        <f t="shared" ca="1" si="77"/>
        <v>#VALUE!</v>
      </c>
      <c r="DE38" s="391" t="e">
        <f t="shared" ca="1" si="47"/>
        <v>#VALUE!</v>
      </c>
      <c r="DF38" s="391" t="e">
        <f t="shared" ca="1" si="48"/>
        <v>#VALUE!</v>
      </c>
      <c r="DG38" s="391" t="e">
        <f t="shared" ca="1" si="49"/>
        <v>#VALUE!</v>
      </c>
      <c r="DH38" s="389" t="e">
        <f t="shared" ca="1" si="50"/>
        <v>#VALUE!</v>
      </c>
      <c r="DI38" s="389" t="e">
        <f t="shared" ca="1" si="51"/>
        <v>#VALUE!</v>
      </c>
      <c r="DJ38" s="393" t="e">
        <f t="shared" ca="1" si="52"/>
        <v>#VALUE!</v>
      </c>
      <c r="DK38" s="389" t="e">
        <f t="shared" ca="1" si="53"/>
        <v>#VALUE!</v>
      </c>
      <c r="DL38" s="394"/>
      <c r="DM38" s="372"/>
      <c r="DN38" s="389" t="e">
        <f t="shared" ca="1" si="78"/>
        <v>#VALUE!</v>
      </c>
      <c r="DO38" s="389" t="e">
        <f ca="1">'Site&amp;Soil'!$H$173*EXP('Site&amp;Soil'!$H$174*DN38)</f>
        <v>#VALUE!</v>
      </c>
      <c r="DP38" s="389" t="e">
        <f t="shared" ca="1" si="54"/>
        <v>#VALUE!</v>
      </c>
      <c r="DQ38" s="389">
        <f t="shared" si="89"/>
        <v>0</v>
      </c>
      <c r="DR38" s="390" t="e">
        <f t="shared" ca="1" si="55"/>
        <v>#VALUE!</v>
      </c>
      <c r="DS38" s="391">
        <f t="shared" si="56"/>
        <v>0</v>
      </c>
      <c r="DT38" s="392">
        <f t="shared" si="57"/>
        <v>0</v>
      </c>
      <c r="DU38" s="392" t="e">
        <f t="shared" ca="1" si="79"/>
        <v>#VALUE!</v>
      </c>
      <c r="DV38" s="391" t="e">
        <f t="shared" ca="1" si="80"/>
        <v>#VALUE!</v>
      </c>
      <c r="DW38" s="391" t="e">
        <f t="shared" ca="1" si="58"/>
        <v>#VALUE!</v>
      </c>
      <c r="DX38" s="391" t="e">
        <f t="shared" ca="1" si="59"/>
        <v>#VALUE!</v>
      </c>
      <c r="DY38" s="391" t="e">
        <f t="shared" ca="1" si="60"/>
        <v>#VALUE!</v>
      </c>
      <c r="DZ38" s="389" t="e">
        <f t="shared" ca="1" si="61"/>
        <v>#VALUE!</v>
      </c>
      <c r="EA38" s="389" t="e">
        <f t="shared" ca="1" si="62"/>
        <v>#VALUE!</v>
      </c>
      <c r="EB38" s="393" t="e">
        <f t="shared" ca="1" si="63"/>
        <v>#VALUE!</v>
      </c>
      <c r="EC38" s="389" t="e">
        <f t="shared" ca="1" si="64"/>
        <v>#VALUE!</v>
      </c>
      <c r="ED38" s="394"/>
      <c r="EE38" s="391"/>
      <c r="EF38" s="392"/>
      <c r="EG38" s="391"/>
      <c r="EH38" s="391"/>
      <c r="EI38" s="391"/>
      <c r="EJ38" s="391"/>
      <c r="EK38" s="372"/>
      <c r="EL38" s="372"/>
      <c r="EM38" s="372"/>
      <c r="EN38" s="372"/>
      <c r="EO38" s="372"/>
      <c r="EP38" s="372"/>
      <c r="EQ38" s="372"/>
      <c r="ER38" s="372"/>
      <c r="ES38" s="372"/>
      <c r="ET38" s="372"/>
    </row>
    <row r="39" spans="1:150" x14ac:dyDescent="0.2">
      <c r="A39" s="372"/>
      <c r="B39" s="372">
        <v>31</v>
      </c>
      <c r="C39" s="372" t="s">
        <v>306</v>
      </c>
      <c r="D39" s="388"/>
      <c r="E39" s="388"/>
      <c r="F39" s="19"/>
      <c r="G39" s="372"/>
      <c r="H39" s="389">
        <f t="shared" ca="1" si="81"/>
        <v>5.9527203786711222</v>
      </c>
      <c r="I39" s="389">
        <f ca="1">'Site&amp;Soil'!$F$173*EXP('Site&amp;Soil'!$F$174*H39)</f>
        <v>0</v>
      </c>
      <c r="J39" s="389">
        <f t="shared" ca="1" si="65"/>
        <v>0.45000000000000007</v>
      </c>
      <c r="K39" s="389">
        <f t="shared" ca="1" si="84"/>
        <v>0.41006021458614561</v>
      </c>
      <c r="L39" s="390">
        <f t="shared" ca="1" si="0"/>
        <v>4.4425490159625625E-3</v>
      </c>
      <c r="M39" s="391">
        <f t="shared" si="1"/>
        <v>0</v>
      </c>
      <c r="N39" s="392">
        <f t="shared" si="2"/>
        <v>0</v>
      </c>
      <c r="O39" s="392">
        <f t="shared" ca="1" si="66"/>
        <v>25377.412062808122</v>
      </c>
      <c r="P39" s="391">
        <f t="shared" ca="1" si="67"/>
        <v>1.0377654004802626</v>
      </c>
      <c r="Q39" s="391">
        <f t="shared" ca="1" si="3"/>
        <v>1.1274039698730469E-2</v>
      </c>
      <c r="R39" s="391">
        <f t="shared" ca="1" si="4"/>
        <v>1.4471461548548942E-3</v>
      </c>
      <c r="S39" s="391">
        <f t="shared" ca="1" si="5"/>
        <v>2.1837541208612386E-2</v>
      </c>
      <c r="T39" s="389">
        <f t="shared" ca="1" si="6"/>
        <v>5.9745579198797349</v>
      </c>
      <c r="U39" s="389">
        <f t="shared" ca="1" si="7"/>
        <v>0.43855106394588078</v>
      </c>
      <c r="V39" s="393">
        <f t="shared" ca="1" si="8"/>
        <v>5.3632213748015037E-3</v>
      </c>
      <c r="W39" s="389">
        <f t="shared" ca="1" si="9"/>
        <v>-1.1918269721781118E-2</v>
      </c>
      <c r="X39" s="394"/>
      <c r="Y39" s="372"/>
      <c r="Z39" s="389">
        <f t="shared" ca="1" si="82"/>
        <v>4.898953549050872</v>
      </c>
      <c r="AA39" s="389">
        <f ca="1">'Site&amp;Soil'!$G$173*EXP('Site&amp;Soil'!$G$174*Z39)</f>
        <v>0</v>
      </c>
      <c r="AB39" s="389">
        <f t="shared" ca="1" si="10"/>
        <v>0.41625000000000001</v>
      </c>
      <c r="AC39" s="389">
        <f t="shared" si="85"/>
        <v>0</v>
      </c>
      <c r="AD39" s="390">
        <f t="shared" ca="1" si="11"/>
        <v>0</v>
      </c>
      <c r="AE39" s="391">
        <f t="shared" si="12"/>
        <v>0</v>
      </c>
      <c r="AF39" s="392">
        <f t="shared" si="13"/>
        <v>0</v>
      </c>
      <c r="AG39" s="392">
        <f t="shared" ca="1" si="68"/>
        <v>0</v>
      </c>
      <c r="AH39" s="391">
        <f t="shared" ca="1" si="69"/>
        <v>0</v>
      </c>
      <c r="AI39" s="391">
        <f t="shared" ca="1" si="14"/>
        <v>0</v>
      </c>
      <c r="AJ39" s="391">
        <f t="shared" ca="1" si="15"/>
        <v>0</v>
      </c>
      <c r="AK39" s="391">
        <f t="shared" ca="1" si="16"/>
        <v>3.4766273990507967E-3</v>
      </c>
      <c r="AL39" s="389">
        <f t="shared" ca="1" si="17"/>
        <v>4.902430176449923</v>
      </c>
      <c r="AM39" s="389">
        <f t="shared" ca="1" si="18"/>
        <v>0</v>
      </c>
      <c r="AN39" s="393">
        <f t="shared" ca="1" si="19"/>
        <v>0</v>
      </c>
      <c r="AO39" s="389">
        <f t="shared" ca="1" si="20"/>
        <v>1.2884615915439048E-2</v>
      </c>
      <c r="AP39" s="394"/>
      <c r="AQ39" s="372"/>
      <c r="AR39" s="389">
        <f t="shared" ca="1" si="83"/>
        <v>4.4000000000000004</v>
      </c>
      <c r="AS39" s="389">
        <f ca="1">'Site&amp;Soil'!$H$173*EXP('Site&amp;Soil'!$H$174*AR39)</f>
        <v>0</v>
      </c>
      <c r="AT39" s="389">
        <f t="shared" ca="1" si="21"/>
        <v>0.38250000000000001</v>
      </c>
      <c r="AU39" s="389">
        <f t="shared" si="86"/>
        <v>0</v>
      </c>
      <c r="AV39" s="390">
        <f t="shared" ca="1" si="22"/>
        <v>0</v>
      </c>
      <c r="AW39" s="391">
        <f t="shared" si="23"/>
        <v>0</v>
      </c>
      <c r="AX39" s="392">
        <f t="shared" si="24"/>
        <v>0</v>
      </c>
      <c r="AY39" s="392">
        <f t="shared" ca="1" si="70"/>
        <v>0</v>
      </c>
      <c r="AZ39" s="391">
        <f t="shared" ca="1" si="71"/>
        <v>0</v>
      </c>
      <c r="BA39" s="391">
        <f t="shared" ca="1" si="25"/>
        <v>0</v>
      </c>
      <c r="BB39" s="391">
        <f t="shared" ca="1" si="26"/>
        <v>0</v>
      </c>
      <c r="BC39" s="391">
        <f t="shared" ca="1" si="27"/>
        <v>0</v>
      </c>
      <c r="BD39" s="389">
        <f t="shared" ca="1" si="28"/>
        <v>4.4000000000000004</v>
      </c>
      <c r="BE39" s="389">
        <f t="shared" ca="1" si="29"/>
        <v>0</v>
      </c>
      <c r="BF39" s="393">
        <f t="shared" ca="1" si="30"/>
        <v>0</v>
      </c>
      <c r="BG39" s="389">
        <f t="shared" ca="1" si="31"/>
        <v>0</v>
      </c>
      <c r="BH39" s="394"/>
      <c r="BI39" s="391"/>
      <c r="BJ39" s="392"/>
      <c r="BK39" s="391"/>
      <c r="BL39" s="391"/>
      <c r="BM39" s="391"/>
      <c r="BN39" s="391"/>
      <c r="BO39" s="372"/>
      <c r="BP39" s="372"/>
      <c r="BQ39" s="372"/>
      <c r="BR39" s="372"/>
      <c r="BS39" s="372"/>
      <c r="BT39" s="372"/>
      <c r="BU39" s="372"/>
      <c r="BV39" s="372"/>
      <c r="BW39" s="372"/>
      <c r="BX39" s="372"/>
      <c r="BZ39" s="388"/>
      <c r="CA39" s="388"/>
      <c r="CB39" s="19"/>
      <c r="CC39" s="372"/>
      <c r="CD39" s="389" t="e">
        <f t="shared" ca="1" si="72"/>
        <v>#VALUE!</v>
      </c>
      <c r="CE39" s="389" t="e">
        <f ca="1">'Site&amp;Soil'!$F$173*EXP('Site&amp;Soil'!$F$174*CD39)</f>
        <v>#VALUE!</v>
      </c>
      <c r="CF39" s="389" t="e">
        <f t="shared" ca="1" si="32"/>
        <v>#VALUE!</v>
      </c>
      <c r="CG39" s="389">
        <f t="shared" si="87"/>
        <v>0</v>
      </c>
      <c r="CH39" s="390" t="e">
        <f t="shared" ca="1" si="33"/>
        <v>#VALUE!</v>
      </c>
      <c r="CI39" s="391">
        <f t="shared" si="34"/>
        <v>0</v>
      </c>
      <c r="CJ39" s="392">
        <f t="shared" si="35"/>
        <v>0</v>
      </c>
      <c r="CK39" s="392" t="e">
        <f t="shared" ca="1" si="73"/>
        <v>#VALUE!</v>
      </c>
      <c r="CL39" s="391" t="e">
        <f t="shared" ca="1" si="74"/>
        <v>#VALUE!</v>
      </c>
      <c r="CM39" s="391" t="e">
        <f t="shared" ca="1" si="36"/>
        <v>#VALUE!</v>
      </c>
      <c r="CN39" s="391" t="e">
        <f t="shared" ca="1" si="37"/>
        <v>#VALUE!</v>
      </c>
      <c r="CO39" s="391" t="e">
        <f t="shared" ca="1" si="38"/>
        <v>#VALUE!</v>
      </c>
      <c r="CP39" s="389" t="e">
        <f t="shared" ca="1" si="39"/>
        <v>#VALUE!</v>
      </c>
      <c r="CQ39" s="389" t="e">
        <f t="shared" ca="1" si="40"/>
        <v>#VALUE!</v>
      </c>
      <c r="CR39" s="393" t="e">
        <f t="shared" ca="1" si="41"/>
        <v>#VALUE!</v>
      </c>
      <c r="CS39" s="389" t="e">
        <f t="shared" ca="1" si="42"/>
        <v>#VALUE!</v>
      </c>
      <c r="CT39" s="394"/>
      <c r="CU39" s="372"/>
      <c r="CV39" s="389" t="e">
        <f t="shared" ca="1" si="75"/>
        <v>#VALUE!</v>
      </c>
      <c r="CW39" s="389" t="e">
        <f ca="1">'Site&amp;Soil'!$G$173*EXP('Site&amp;Soil'!$G$174*CV39)</f>
        <v>#VALUE!</v>
      </c>
      <c r="CX39" s="389" t="e">
        <f t="shared" ca="1" si="43"/>
        <v>#VALUE!</v>
      </c>
      <c r="CY39" s="389">
        <f t="shared" si="88"/>
        <v>0</v>
      </c>
      <c r="CZ39" s="390" t="e">
        <f t="shared" ca="1" si="44"/>
        <v>#VALUE!</v>
      </c>
      <c r="DA39" s="391">
        <f t="shared" si="45"/>
        <v>0</v>
      </c>
      <c r="DB39" s="392">
        <f t="shared" si="46"/>
        <v>0</v>
      </c>
      <c r="DC39" s="392" t="e">
        <f t="shared" ca="1" si="76"/>
        <v>#VALUE!</v>
      </c>
      <c r="DD39" s="391" t="e">
        <f t="shared" ca="1" si="77"/>
        <v>#VALUE!</v>
      </c>
      <c r="DE39" s="391" t="e">
        <f t="shared" ca="1" si="47"/>
        <v>#VALUE!</v>
      </c>
      <c r="DF39" s="391" t="e">
        <f t="shared" ca="1" si="48"/>
        <v>#VALUE!</v>
      </c>
      <c r="DG39" s="391" t="e">
        <f t="shared" ca="1" si="49"/>
        <v>#VALUE!</v>
      </c>
      <c r="DH39" s="389" t="e">
        <f t="shared" ca="1" si="50"/>
        <v>#VALUE!</v>
      </c>
      <c r="DI39" s="389" t="e">
        <f t="shared" ca="1" si="51"/>
        <v>#VALUE!</v>
      </c>
      <c r="DJ39" s="393" t="e">
        <f t="shared" ca="1" si="52"/>
        <v>#VALUE!</v>
      </c>
      <c r="DK39" s="389" t="e">
        <f t="shared" ca="1" si="53"/>
        <v>#VALUE!</v>
      </c>
      <c r="DL39" s="394"/>
      <c r="DM39" s="372"/>
      <c r="DN39" s="389" t="e">
        <f t="shared" ca="1" si="78"/>
        <v>#VALUE!</v>
      </c>
      <c r="DO39" s="389" t="e">
        <f ca="1">'Site&amp;Soil'!$H$173*EXP('Site&amp;Soil'!$H$174*DN39)</f>
        <v>#VALUE!</v>
      </c>
      <c r="DP39" s="389" t="e">
        <f t="shared" ca="1" si="54"/>
        <v>#VALUE!</v>
      </c>
      <c r="DQ39" s="389">
        <f t="shared" si="89"/>
        <v>0</v>
      </c>
      <c r="DR39" s="390" t="e">
        <f t="shared" ca="1" si="55"/>
        <v>#VALUE!</v>
      </c>
      <c r="DS39" s="391">
        <f t="shared" si="56"/>
        <v>0</v>
      </c>
      <c r="DT39" s="392">
        <f t="shared" si="57"/>
        <v>0</v>
      </c>
      <c r="DU39" s="392" t="e">
        <f t="shared" ca="1" si="79"/>
        <v>#VALUE!</v>
      </c>
      <c r="DV39" s="391" t="e">
        <f t="shared" ca="1" si="80"/>
        <v>#VALUE!</v>
      </c>
      <c r="DW39" s="391" t="e">
        <f t="shared" ca="1" si="58"/>
        <v>#VALUE!</v>
      </c>
      <c r="DX39" s="391" t="e">
        <f t="shared" ca="1" si="59"/>
        <v>#VALUE!</v>
      </c>
      <c r="DY39" s="391" t="e">
        <f t="shared" ca="1" si="60"/>
        <v>#VALUE!</v>
      </c>
      <c r="DZ39" s="389" t="e">
        <f t="shared" ca="1" si="61"/>
        <v>#VALUE!</v>
      </c>
      <c r="EA39" s="389" t="e">
        <f t="shared" ca="1" si="62"/>
        <v>#VALUE!</v>
      </c>
      <c r="EB39" s="393" t="e">
        <f t="shared" ca="1" si="63"/>
        <v>#VALUE!</v>
      </c>
      <c r="EC39" s="389" t="e">
        <f t="shared" ca="1" si="64"/>
        <v>#VALUE!</v>
      </c>
      <c r="ED39" s="394"/>
      <c r="EE39" s="391"/>
      <c r="EF39" s="392"/>
      <c r="EG39" s="391"/>
      <c r="EH39" s="391"/>
      <c r="EI39" s="391"/>
      <c r="EJ39" s="391"/>
      <c r="EK39" s="372"/>
      <c r="EL39" s="372"/>
      <c r="EM39" s="372"/>
      <c r="EN39" s="372"/>
      <c r="EO39" s="372"/>
      <c r="EP39" s="372"/>
      <c r="EQ39" s="372"/>
      <c r="ER39" s="372"/>
      <c r="ES39" s="372"/>
      <c r="ET39" s="372"/>
    </row>
    <row r="40" spans="1:150" x14ac:dyDescent="0.2">
      <c r="A40" s="372"/>
      <c r="B40" s="372">
        <v>32</v>
      </c>
      <c r="C40" s="372" t="s">
        <v>307</v>
      </c>
      <c r="D40" s="388"/>
      <c r="E40" s="388"/>
      <c r="F40" s="19"/>
      <c r="G40" s="372"/>
      <c r="H40" s="389">
        <f t="shared" ca="1" si="81"/>
        <v>5.9626396501579535</v>
      </c>
      <c r="I40" s="389">
        <f ca="1">'Site&amp;Soil'!$F$173*EXP('Site&amp;Soil'!$F$174*H40)</f>
        <v>0</v>
      </c>
      <c r="J40" s="389">
        <f t="shared" ca="1" si="65"/>
        <v>0.45000000000000007</v>
      </c>
      <c r="K40" s="389">
        <f t="shared" ca="1" si="84"/>
        <v>0.42307692307692307</v>
      </c>
      <c r="L40" s="390">
        <f t="shared" ca="1" si="0"/>
        <v>4.4770474538688779E-3</v>
      </c>
      <c r="M40" s="391">
        <f t="shared" si="1"/>
        <v>0</v>
      </c>
      <c r="N40" s="392">
        <f t="shared" si="2"/>
        <v>0</v>
      </c>
      <c r="O40" s="392">
        <f t="shared" ca="1" si="66"/>
        <v>25101.717815423563</v>
      </c>
      <c r="P40" s="391">
        <f t="shared" ca="1" si="67"/>
        <v>1.026491360781532</v>
      </c>
      <c r="Q40" s="391">
        <f t="shared" ca="1" si="3"/>
        <v>1.1238158183327712E-2</v>
      </c>
      <c r="R40" s="391">
        <f t="shared" ca="1" si="4"/>
        <v>1.4499037986471393E-3</v>
      </c>
      <c r="S40" s="391">
        <f t="shared" ca="1" si="5"/>
        <v>2.1751676410401273E-2</v>
      </c>
      <c r="T40" s="389">
        <f t="shared" ca="1" si="6"/>
        <v>5.984391326568355</v>
      </c>
      <c r="U40" s="389">
        <f t="shared" ca="1" si="7"/>
        <v>0.44297609695575985</v>
      </c>
      <c r="V40" s="393">
        <f t="shared" ca="1" si="8"/>
        <v>5.7172996679404516E-3</v>
      </c>
      <c r="W40" s="389">
        <f t="shared" ca="1" si="9"/>
        <v>-1.2705110373201002E-2</v>
      </c>
      <c r="X40" s="394"/>
      <c r="Y40" s="372"/>
      <c r="Z40" s="389">
        <f t="shared" ca="1" si="82"/>
        <v>4.9153147923653622</v>
      </c>
      <c r="AA40" s="389">
        <f ca="1">'Site&amp;Soil'!$G$173*EXP('Site&amp;Soil'!$G$174*Z40)</f>
        <v>0</v>
      </c>
      <c r="AB40" s="389">
        <f t="shared" ca="1" si="10"/>
        <v>0.41625000000000001</v>
      </c>
      <c r="AC40" s="389">
        <f t="shared" si="85"/>
        <v>0</v>
      </c>
      <c r="AD40" s="390">
        <f t="shared" ca="1" si="11"/>
        <v>0</v>
      </c>
      <c r="AE40" s="391">
        <f t="shared" si="12"/>
        <v>0</v>
      </c>
      <c r="AF40" s="392">
        <f t="shared" si="13"/>
        <v>0</v>
      </c>
      <c r="AG40" s="392">
        <f t="shared" ca="1" si="68"/>
        <v>0</v>
      </c>
      <c r="AH40" s="391">
        <f t="shared" ca="1" si="69"/>
        <v>0</v>
      </c>
      <c r="AI40" s="391">
        <f t="shared" ca="1" si="14"/>
        <v>0</v>
      </c>
      <c r="AJ40" s="391">
        <f t="shared" ca="1" si="15"/>
        <v>0</v>
      </c>
      <c r="AK40" s="391">
        <f t="shared" ca="1" si="16"/>
        <v>3.4832523691222567E-3</v>
      </c>
      <c r="AL40" s="389">
        <f t="shared" ca="1" si="17"/>
        <v>4.9187980447344843</v>
      </c>
      <c r="AM40" s="389">
        <f t="shared" ca="1" si="18"/>
        <v>0</v>
      </c>
      <c r="AN40" s="393">
        <f t="shared" ca="1" si="19"/>
        <v>0</v>
      </c>
      <c r="AO40" s="389">
        <f t="shared" ca="1" si="20"/>
        <v>1.3735254457514598E-2</v>
      </c>
      <c r="AP40" s="394"/>
      <c r="AQ40" s="372"/>
      <c r="AR40" s="389">
        <f t="shared" ca="1" si="83"/>
        <v>4.4000000000000004</v>
      </c>
      <c r="AS40" s="389">
        <f ca="1">'Site&amp;Soil'!$H$173*EXP('Site&amp;Soil'!$H$174*AR40)</f>
        <v>0</v>
      </c>
      <c r="AT40" s="389">
        <f t="shared" ca="1" si="21"/>
        <v>0.38250000000000001</v>
      </c>
      <c r="AU40" s="389">
        <f t="shared" si="86"/>
        <v>0</v>
      </c>
      <c r="AV40" s="390">
        <f t="shared" ca="1" si="22"/>
        <v>0</v>
      </c>
      <c r="AW40" s="391">
        <f t="shared" si="23"/>
        <v>0</v>
      </c>
      <c r="AX40" s="392">
        <f t="shared" si="24"/>
        <v>0</v>
      </c>
      <c r="AY40" s="392">
        <f t="shared" ca="1" si="70"/>
        <v>0</v>
      </c>
      <c r="AZ40" s="391">
        <f t="shared" ca="1" si="71"/>
        <v>0</v>
      </c>
      <c r="BA40" s="391">
        <f t="shared" ca="1" si="25"/>
        <v>0</v>
      </c>
      <c r="BB40" s="391">
        <f t="shared" ca="1" si="26"/>
        <v>0</v>
      </c>
      <c r="BC40" s="391">
        <f t="shared" ca="1" si="27"/>
        <v>0</v>
      </c>
      <c r="BD40" s="389">
        <f t="shared" ca="1" si="28"/>
        <v>4.4000000000000004</v>
      </c>
      <c r="BE40" s="389">
        <f t="shared" ca="1" si="29"/>
        <v>0</v>
      </c>
      <c r="BF40" s="393">
        <f t="shared" ca="1" si="30"/>
        <v>0</v>
      </c>
      <c r="BG40" s="389">
        <f t="shared" ca="1" si="31"/>
        <v>0</v>
      </c>
      <c r="BH40" s="394"/>
      <c r="BI40" s="391"/>
      <c r="BJ40" s="392"/>
      <c r="BK40" s="391"/>
      <c r="BL40" s="391"/>
      <c r="BM40" s="391"/>
      <c r="BN40" s="391"/>
      <c r="BO40" s="372"/>
      <c r="BP40" s="372"/>
      <c r="BQ40" s="372"/>
      <c r="BR40" s="372"/>
      <c r="BS40" s="372"/>
      <c r="BT40" s="372"/>
      <c r="BU40" s="372"/>
      <c r="BV40" s="372"/>
      <c r="BW40" s="372"/>
      <c r="BX40" s="372"/>
      <c r="BZ40" s="388"/>
      <c r="CA40" s="388"/>
      <c r="CB40" s="19"/>
      <c r="CC40" s="372"/>
      <c r="CD40" s="389" t="e">
        <f t="shared" ca="1" si="72"/>
        <v>#VALUE!</v>
      </c>
      <c r="CE40" s="389" t="e">
        <f ca="1">'Site&amp;Soil'!$F$173*EXP('Site&amp;Soil'!$F$174*CD40)</f>
        <v>#VALUE!</v>
      </c>
      <c r="CF40" s="389" t="e">
        <f t="shared" ca="1" si="32"/>
        <v>#VALUE!</v>
      </c>
      <c r="CG40" s="389">
        <f t="shared" si="87"/>
        <v>0</v>
      </c>
      <c r="CH40" s="390" t="e">
        <f t="shared" ca="1" si="33"/>
        <v>#VALUE!</v>
      </c>
      <c r="CI40" s="391">
        <f t="shared" si="34"/>
        <v>0</v>
      </c>
      <c r="CJ40" s="392">
        <f t="shared" si="35"/>
        <v>0</v>
      </c>
      <c r="CK40" s="392" t="e">
        <f t="shared" ca="1" si="73"/>
        <v>#VALUE!</v>
      </c>
      <c r="CL40" s="391" t="e">
        <f t="shared" ca="1" si="74"/>
        <v>#VALUE!</v>
      </c>
      <c r="CM40" s="391" t="e">
        <f t="shared" ca="1" si="36"/>
        <v>#VALUE!</v>
      </c>
      <c r="CN40" s="391" t="e">
        <f t="shared" ca="1" si="37"/>
        <v>#VALUE!</v>
      </c>
      <c r="CO40" s="391" t="e">
        <f t="shared" ca="1" si="38"/>
        <v>#VALUE!</v>
      </c>
      <c r="CP40" s="389" t="e">
        <f t="shared" ca="1" si="39"/>
        <v>#VALUE!</v>
      </c>
      <c r="CQ40" s="389" t="e">
        <f t="shared" ca="1" si="40"/>
        <v>#VALUE!</v>
      </c>
      <c r="CR40" s="393" t="e">
        <f t="shared" ca="1" si="41"/>
        <v>#VALUE!</v>
      </c>
      <c r="CS40" s="389" t="e">
        <f t="shared" ca="1" si="42"/>
        <v>#VALUE!</v>
      </c>
      <c r="CT40" s="394"/>
      <c r="CU40" s="372"/>
      <c r="CV40" s="389" t="e">
        <f t="shared" ca="1" si="75"/>
        <v>#VALUE!</v>
      </c>
      <c r="CW40" s="389" t="e">
        <f ca="1">'Site&amp;Soil'!$G$173*EXP('Site&amp;Soil'!$G$174*CV40)</f>
        <v>#VALUE!</v>
      </c>
      <c r="CX40" s="389" t="e">
        <f t="shared" ca="1" si="43"/>
        <v>#VALUE!</v>
      </c>
      <c r="CY40" s="389">
        <f t="shared" si="88"/>
        <v>0</v>
      </c>
      <c r="CZ40" s="390" t="e">
        <f t="shared" ca="1" si="44"/>
        <v>#VALUE!</v>
      </c>
      <c r="DA40" s="391">
        <f t="shared" si="45"/>
        <v>0</v>
      </c>
      <c r="DB40" s="392">
        <f t="shared" si="46"/>
        <v>0</v>
      </c>
      <c r="DC40" s="392" t="e">
        <f t="shared" ca="1" si="76"/>
        <v>#VALUE!</v>
      </c>
      <c r="DD40" s="391" t="e">
        <f t="shared" ca="1" si="77"/>
        <v>#VALUE!</v>
      </c>
      <c r="DE40" s="391" t="e">
        <f t="shared" ca="1" si="47"/>
        <v>#VALUE!</v>
      </c>
      <c r="DF40" s="391" t="e">
        <f t="shared" ca="1" si="48"/>
        <v>#VALUE!</v>
      </c>
      <c r="DG40" s="391" t="e">
        <f t="shared" ca="1" si="49"/>
        <v>#VALUE!</v>
      </c>
      <c r="DH40" s="389" t="e">
        <f t="shared" ca="1" si="50"/>
        <v>#VALUE!</v>
      </c>
      <c r="DI40" s="389" t="e">
        <f t="shared" ca="1" si="51"/>
        <v>#VALUE!</v>
      </c>
      <c r="DJ40" s="393" t="e">
        <f t="shared" ca="1" si="52"/>
        <v>#VALUE!</v>
      </c>
      <c r="DK40" s="389" t="e">
        <f t="shared" ca="1" si="53"/>
        <v>#VALUE!</v>
      </c>
      <c r="DL40" s="394"/>
      <c r="DM40" s="372"/>
      <c r="DN40" s="389" t="e">
        <f t="shared" ca="1" si="78"/>
        <v>#VALUE!</v>
      </c>
      <c r="DO40" s="389" t="e">
        <f ca="1">'Site&amp;Soil'!$H$173*EXP('Site&amp;Soil'!$H$174*DN40)</f>
        <v>#VALUE!</v>
      </c>
      <c r="DP40" s="389" t="e">
        <f t="shared" ca="1" si="54"/>
        <v>#VALUE!</v>
      </c>
      <c r="DQ40" s="389">
        <f t="shared" si="89"/>
        <v>0</v>
      </c>
      <c r="DR40" s="390" t="e">
        <f t="shared" ca="1" si="55"/>
        <v>#VALUE!</v>
      </c>
      <c r="DS40" s="391">
        <f t="shared" si="56"/>
        <v>0</v>
      </c>
      <c r="DT40" s="392">
        <f t="shared" si="57"/>
        <v>0</v>
      </c>
      <c r="DU40" s="392" t="e">
        <f t="shared" ca="1" si="79"/>
        <v>#VALUE!</v>
      </c>
      <c r="DV40" s="391" t="e">
        <f t="shared" ca="1" si="80"/>
        <v>#VALUE!</v>
      </c>
      <c r="DW40" s="391" t="e">
        <f t="shared" ca="1" si="58"/>
        <v>#VALUE!</v>
      </c>
      <c r="DX40" s="391" t="e">
        <f t="shared" ca="1" si="59"/>
        <v>#VALUE!</v>
      </c>
      <c r="DY40" s="391" t="e">
        <f t="shared" ca="1" si="60"/>
        <v>#VALUE!</v>
      </c>
      <c r="DZ40" s="389" t="e">
        <f t="shared" ca="1" si="61"/>
        <v>#VALUE!</v>
      </c>
      <c r="EA40" s="389" t="e">
        <f t="shared" ca="1" si="62"/>
        <v>#VALUE!</v>
      </c>
      <c r="EB40" s="393" t="e">
        <f t="shared" ca="1" si="63"/>
        <v>#VALUE!</v>
      </c>
      <c r="EC40" s="389" t="e">
        <f t="shared" ca="1" si="64"/>
        <v>#VALUE!</v>
      </c>
      <c r="ED40" s="394"/>
      <c r="EE40" s="391"/>
      <c r="EF40" s="392"/>
      <c r="EG40" s="391"/>
      <c r="EH40" s="391"/>
      <c r="EI40" s="391"/>
      <c r="EJ40" s="391"/>
      <c r="EK40" s="372"/>
      <c r="EL40" s="372"/>
      <c r="EM40" s="372"/>
      <c r="EN40" s="372"/>
      <c r="EO40" s="372"/>
      <c r="EP40" s="372"/>
      <c r="EQ40" s="372"/>
      <c r="ER40" s="372"/>
      <c r="ES40" s="372"/>
      <c r="ET40" s="372"/>
    </row>
    <row r="41" spans="1:150" x14ac:dyDescent="0.2">
      <c r="A41" s="372"/>
      <c r="B41" s="372">
        <v>33</v>
      </c>
      <c r="C41" s="372" t="s">
        <v>308</v>
      </c>
      <c r="D41" s="388"/>
      <c r="E41" s="388"/>
      <c r="F41" s="19"/>
      <c r="G41" s="372"/>
      <c r="H41" s="389">
        <f t="shared" ca="1" si="81"/>
        <v>5.9716862161951543</v>
      </c>
      <c r="I41" s="389">
        <f ca="1">'Site&amp;Soil'!$F$173*EXP('Site&amp;Soil'!$F$174*H41)</f>
        <v>0</v>
      </c>
      <c r="J41" s="389">
        <f t="shared" ca="1" si="65"/>
        <v>0.45000000000000007</v>
      </c>
      <c r="K41" s="389">
        <f t="shared" ca="1" si="84"/>
        <v>0.41006021458614561</v>
      </c>
      <c r="L41" s="390">
        <f t="shared" ca="1" si="0"/>
        <v>4.2471751089856189E-3</v>
      </c>
      <c r="M41" s="391">
        <f t="shared" si="1"/>
        <v>0</v>
      </c>
      <c r="N41" s="392">
        <f t="shared" si="2"/>
        <v>0</v>
      </c>
      <c r="O41" s="392">
        <f t="shared" ca="1" si="66"/>
        <v>24826.90101105396</v>
      </c>
      <c r="P41" s="391">
        <f t="shared" ca="1" si="67"/>
        <v>1.0152532025982044</v>
      </c>
      <c r="Q41" s="391">
        <f t="shared" ca="1" si="3"/>
        <v>1.0544419600739829E-2</v>
      </c>
      <c r="R41" s="391">
        <f t="shared" ca="1" si="4"/>
        <v>1.3668404284408024E-3</v>
      </c>
      <c r="S41" s="391">
        <f t="shared" ca="1" si="5"/>
        <v>2.0394620382886721E-2</v>
      </c>
      <c r="T41" s="389">
        <f t="shared" ca="1" si="6"/>
        <v>5.9920808365780411</v>
      </c>
      <c r="U41" s="389">
        <f t="shared" ca="1" si="7"/>
        <v>0.44643637646011858</v>
      </c>
      <c r="V41" s="393">
        <f t="shared" ca="1" si="8"/>
        <v>5.6844446974024208E-3</v>
      </c>
      <c r="W41" s="389">
        <f t="shared" ca="1" si="9"/>
        <v>-1.2632099327560934E-2</v>
      </c>
      <c r="X41" s="394"/>
      <c r="Y41" s="372"/>
      <c r="Z41" s="389">
        <f t="shared" ca="1" si="82"/>
        <v>4.9325332991919986</v>
      </c>
      <c r="AA41" s="389">
        <f ca="1">'Site&amp;Soil'!$G$173*EXP('Site&amp;Soil'!$G$174*Z41)</f>
        <v>0</v>
      </c>
      <c r="AB41" s="389">
        <f t="shared" ca="1" si="10"/>
        <v>0.41625000000000001</v>
      </c>
      <c r="AC41" s="389">
        <f t="shared" si="85"/>
        <v>0</v>
      </c>
      <c r="AD41" s="390">
        <f t="shared" ca="1" si="11"/>
        <v>0</v>
      </c>
      <c r="AE41" s="391">
        <f t="shared" si="12"/>
        <v>0</v>
      </c>
      <c r="AF41" s="392">
        <f t="shared" si="13"/>
        <v>0</v>
      </c>
      <c r="AG41" s="392">
        <f t="shared" ca="1" si="68"/>
        <v>0</v>
      </c>
      <c r="AH41" s="391">
        <f t="shared" ca="1" si="69"/>
        <v>0</v>
      </c>
      <c r="AI41" s="391">
        <f t="shared" ca="1" si="14"/>
        <v>0</v>
      </c>
      <c r="AJ41" s="391">
        <f t="shared" ca="1" si="15"/>
        <v>0</v>
      </c>
      <c r="AK41" s="391">
        <f t="shared" ca="1" si="16"/>
        <v>3.2837007289869126E-3</v>
      </c>
      <c r="AL41" s="389">
        <f t="shared" ca="1" si="17"/>
        <v>4.9358169999209851</v>
      </c>
      <c r="AM41" s="389">
        <f t="shared" ca="1" si="18"/>
        <v>0</v>
      </c>
      <c r="AN41" s="393">
        <f t="shared" ca="1" si="19"/>
        <v>0</v>
      </c>
      <c r="AO41" s="389">
        <f t="shared" ca="1" si="20"/>
        <v>1.3656323597363173E-2</v>
      </c>
      <c r="AP41" s="394"/>
      <c r="AQ41" s="372"/>
      <c r="AR41" s="389">
        <f t="shared" ca="1" si="83"/>
        <v>4.4000000000000004</v>
      </c>
      <c r="AS41" s="389">
        <f ca="1">'Site&amp;Soil'!$H$173*EXP('Site&amp;Soil'!$H$174*AR41)</f>
        <v>0</v>
      </c>
      <c r="AT41" s="389">
        <f t="shared" ca="1" si="21"/>
        <v>0.38250000000000001</v>
      </c>
      <c r="AU41" s="389">
        <f t="shared" si="86"/>
        <v>0</v>
      </c>
      <c r="AV41" s="390">
        <f t="shared" ca="1" si="22"/>
        <v>0</v>
      </c>
      <c r="AW41" s="391">
        <f t="shared" si="23"/>
        <v>0</v>
      </c>
      <c r="AX41" s="392">
        <f t="shared" si="24"/>
        <v>0</v>
      </c>
      <c r="AY41" s="392">
        <f t="shared" ca="1" si="70"/>
        <v>0</v>
      </c>
      <c r="AZ41" s="391">
        <f t="shared" ca="1" si="71"/>
        <v>0</v>
      </c>
      <c r="BA41" s="391">
        <f t="shared" ca="1" si="25"/>
        <v>0</v>
      </c>
      <c r="BB41" s="391">
        <f t="shared" ca="1" si="26"/>
        <v>0</v>
      </c>
      <c r="BC41" s="391">
        <f t="shared" ca="1" si="27"/>
        <v>0</v>
      </c>
      <c r="BD41" s="389">
        <f t="shared" ca="1" si="28"/>
        <v>4.4000000000000004</v>
      </c>
      <c r="BE41" s="389">
        <f t="shared" ca="1" si="29"/>
        <v>0</v>
      </c>
      <c r="BF41" s="393">
        <f t="shared" ca="1" si="30"/>
        <v>0</v>
      </c>
      <c r="BG41" s="389">
        <f t="shared" ca="1" si="31"/>
        <v>0</v>
      </c>
      <c r="BH41" s="394"/>
      <c r="BI41" s="391"/>
      <c r="BJ41" s="392"/>
      <c r="BK41" s="391"/>
      <c r="BL41" s="391"/>
      <c r="BM41" s="391"/>
      <c r="BN41" s="391"/>
      <c r="BO41" s="372"/>
      <c r="BP41" s="372"/>
      <c r="BQ41" s="372"/>
      <c r="BR41" s="372"/>
      <c r="BS41" s="372"/>
      <c r="BT41" s="372"/>
      <c r="BU41" s="372"/>
      <c r="BV41" s="372"/>
      <c r="BW41" s="372"/>
      <c r="BX41" s="372"/>
      <c r="BZ41" s="388"/>
      <c r="CA41" s="388"/>
      <c r="CB41" s="19"/>
      <c r="CC41" s="372"/>
      <c r="CD41" s="389" t="e">
        <f t="shared" ca="1" si="72"/>
        <v>#VALUE!</v>
      </c>
      <c r="CE41" s="389" t="e">
        <f ca="1">'Site&amp;Soil'!$F$173*EXP('Site&amp;Soil'!$F$174*CD41)</f>
        <v>#VALUE!</v>
      </c>
      <c r="CF41" s="389" t="e">
        <f t="shared" ca="1" si="32"/>
        <v>#VALUE!</v>
      </c>
      <c r="CG41" s="389">
        <f t="shared" si="87"/>
        <v>0</v>
      </c>
      <c r="CH41" s="390" t="e">
        <f t="shared" ca="1" si="33"/>
        <v>#VALUE!</v>
      </c>
      <c r="CI41" s="391">
        <f t="shared" si="34"/>
        <v>0</v>
      </c>
      <c r="CJ41" s="392">
        <f t="shared" si="35"/>
        <v>0</v>
      </c>
      <c r="CK41" s="392" t="e">
        <f t="shared" ca="1" si="73"/>
        <v>#VALUE!</v>
      </c>
      <c r="CL41" s="391" t="e">
        <f t="shared" ca="1" si="74"/>
        <v>#VALUE!</v>
      </c>
      <c r="CM41" s="391" t="e">
        <f t="shared" ca="1" si="36"/>
        <v>#VALUE!</v>
      </c>
      <c r="CN41" s="391" t="e">
        <f t="shared" ca="1" si="37"/>
        <v>#VALUE!</v>
      </c>
      <c r="CO41" s="391" t="e">
        <f t="shared" ca="1" si="38"/>
        <v>#VALUE!</v>
      </c>
      <c r="CP41" s="389" t="e">
        <f t="shared" ca="1" si="39"/>
        <v>#VALUE!</v>
      </c>
      <c r="CQ41" s="389" t="e">
        <f t="shared" ca="1" si="40"/>
        <v>#VALUE!</v>
      </c>
      <c r="CR41" s="393" t="e">
        <f t="shared" ca="1" si="41"/>
        <v>#VALUE!</v>
      </c>
      <c r="CS41" s="389" t="e">
        <f t="shared" ca="1" si="42"/>
        <v>#VALUE!</v>
      </c>
      <c r="CT41" s="394"/>
      <c r="CU41" s="372"/>
      <c r="CV41" s="389" t="e">
        <f t="shared" ca="1" si="75"/>
        <v>#VALUE!</v>
      </c>
      <c r="CW41" s="389" t="e">
        <f ca="1">'Site&amp;Soil'!$G$173*EXP('Site&amp;Soil'!$G$174*CV41)</f>
        <v>#VALUE!</v>
      </c>
      <c r="CX41" s="389" t="e">
        <f t="shared" ca="1" si="43"/>
        <v>#VALUE!</v>
      </c>
      <c r="CY41" s="389">
        <f t="shared" si="88"/>
        <v>0</v>
      </c>
      <c r="CZ41" s="390" t="e">
        <f t="shared" ca="1" si="44"/>
        <v>#VALUE!</v>
      </c>
      <c r="DA41" s="391">
        <f t="shared" si="45"/>
        <v>0</v>
      </c>
      <c r="DB41" s="392">
        <f t="shared" si="46"/>
        <v>0</v>
      </c>
      <c r="DC41" s="392" t="e">
        <f t="shared" ca="1" si="76"/>
        <v>#VALUE!</v>
      </c>
      <c r="DD41" s="391" t="e">
        <f t="shared" ca="1" si="77"/>
        <v>#VALUE!</v>
      </c>
      <c r="DE41" s="391" t="e">
        <f t="shared" ca="1" si="47"/>
        <v>#VALUE!</v>
      </c>
      <c r="DF41" s="391" t="e">
        <f t="shared" ca="1" si="48"/>
        <v>#VALUE!</v>
      </c>
      <c r="DG41" s="391" t="e">
        <f t="shared" ca="1" si="49"/>
        <v>#VALUE!</v>
      </c>
      <c r="DH41" s="389" t="e">
        <f t="shared" ca="1" si="50"/>
        <v>#VALUE!</v>
      </c>
      <c r="DI41" s="389" t="e">
        <f t="shared" ca="1" si="51"/>
        <v>#VALUE!</v>
      </c>
      <c r="DJ41" s="393" t="e">
        <f t="shared" ca="1" si="52"/>
        <v>#VALUE!</v>
      </c>
      <c r="DK41" s="389" t="e">
        <f t="shared" ca="1" si="53"/>
        <v>#VALUE!</v>
      </c>
      <c r="DL41" s="394"/>
      <c r="DM41" s="372"/>
      <c r="DN41" s="389" t="e">
        <f t="shared" ca="1" si="78"/>
        <v>#VALUE!</v>
      </c>
      <c r="DO41" s="389" t="e">
        <f ca="1">'Site&amp;Soil'!$H$173*EXP('Site&amp;Soil'!$H$174*DN41)</f>
        <v>#VALUE!</v>
      </c>
      <c r="DP41" s="389" t="e">
        <f t="shared" ca="1" si="54"/>
        <v>#VALUE!</v>
      </c>
      <c r="DQ41" s="389">
        <f t="shared" si="89"/>
        <v>0</v>
      </c>
      <c r="DR41" s="390" t="e">
        <f t="shared" ca="1" si="55"/>
        <v>#VALUE!</v>
      </c>
      <c r="DS41" s="391">
        <f t="shared" si="56"/>
        <v>0</v>
      </c>
      <c r="DT41" s="392">
        <f t="shared" si="57"/>
        <v>0</v>
      </c>
      <c r="DU41" s="392" t="e">
        <f t="shared" ca="1" si="79"/>
        <v>#VALUE!</v>
      </c>
      <c r="DV41" s="391" t="e">
        <f t="shared" ca="1" si="80"/>
        <v>#VALUE!</v>
      </c>
      <c r="DW41" s="391" t="e">
        <f t="shared" ca="1" si="58"/>
        <v>#VALUE!</v>
      </c>
      <c r="DX41" s="391" t="e">
        <f t="shared" ca="1" si="59"/>
        <v>#VALUE!</v>
      </c>
      <c r="DY41" s="391" t="e">
        <f t="shared" ca="1" si="60"/>
        <v>#VALUE!</v>
      </c>
      <c r="DZ41" s="389" t="e">
        <f t="shared" ca="1" si="61"/>
        <v>#VALUE!</v>
      </c>
      <c r="EA41" s="389" t="e">
        <f t="shared" ca="1" si="62"/>
        <v>#VALUE!</v>
      </c>
      <c r="EB41" s="393" t="e">
        <f t="shared" ca="1" si="63"/>
        <v>#VALUE!</v>
      </c>
      <c r="EC41" s="389" t="e">
        <f t="shared" ca="1" si="64"/>
        <v>#VALUE!</v>
      </c>
      <c r="ED41" s="394"/>
      <c r="EE41" s="391"/>
      <c r="EF41" s="392"/>
      <c r="EG41" s="391"/>
      <c r="EH41" s="391"/>
      <c r="EI41" s="391"/>
      <c r="EJ41" s="391"/>
      <c r="EK41" s="372"/>
      <c r="EL41" s="372"/>
      <c r="EM41" s="372"/>
      <c r="EN41" s="372"/>
      <c r="EO41" s="372"/>
      <c r="EP41" s="372"/>
      <c r="EQ41" s="372"/>
      <c r="ER41" s="372"/>
      <c r="ES41" s="372"/>
      <c r="ET41" s="372"/>
    </row>
    <row r="42" spans="1:150" x14ac:dyDescent="0.2">
      <c r="A42" s="372"/>
      <c r="B42" s="372">
        <v>34</v>
      </c>
      <c r="C42" s="372" t="s">
        <v>309</v>
      </c>
      <c r="D42" s="388"/>
      <c r="E42" s="388"/>
      <c r="F42" s="19"/>
      <c r="G42" s="372"/>
      <c r="H42" s="389">
        <f t="shared" ca="1" si="81"/>
        <v>5.9794487372504799</v>
      </c>
      <c r="I42" s="389">
        <f ca="1">'Site&amp;Soil'!$F$173*EXP('Site&amp;Soil'!$F$174*H42)</f>
        <v>0</v>
      </c>
      <c r="J42" s="389">
        <f t="shared" ca="1" si="65"/>
        <v>0.45000000000000007</v>
      </c>
      <c r="K42" s="389">
        <f t="shared" ca="1" si="84"/>
        <v>0.37336407417040579</v>
      </c>
      <c r="L42" s="390">
        <f t="shared" ca="1" si="0"/>
        <v>3.7964994450976194E-3</v>
      </c>
      <c r="M42" s="391">
        <f t="shared" si="1"/>
        <v>0</v>
      </c>
      <c r="N42" s="392">
        <f t="shared" si="2"/>
        <v>0</v>
      </c>
      <c r="O42" s="392">
        <f t="shared" ca="1" si="66"/>
        <v>24569.048821101118</v>
      </c>
      <c r="P42" s="391">
        <f t="shared" ca="1" si="67"/>
        <v>1.0047087829974646</v>
      </c>
      <c r="Q42" s="391">
        <f t="shared" ca="1" si="3"/>
        <v>9.3276380215886728E-3</v>
      </c>
      <c r="R42" s="391">
        <f t="shared" ca="1" si="4"/>
        <v>1.2140966362928986E-3</v>
      </c>
      <c r="S42" s="391">
        <f t="shared" ca="1" si="5"/>
        <v>1.8030091967323941E-2</v>
      </c>
      <c r="T42" s="389">
        <f t="shared" ca="1" si="6"/>
        <v>5.9974788292178038</v>
      </c>
      <c r="U42" s="389">
        <f t="shared" ca="1" si="7"/>
        <v>0.44886547314801178</v>
      </c>
      <c r="V42" s="393">
        <f t="shared" ca="1" si="8"/>
        <v>5.2689922138880654E-3</v>
      </c>
      <c r="W42" s="389">
        <f t="shared" ca="1" si="9"/>
        <v>-1.1708871586417922E-2</v>
      </c>
      <c r="X42" s="395">
        <f>-'Profit Calculator'!H$29*'Quantity of Lime to Apply'!H$9</f>
        <v>-4.5479395296752531E-2</v>
      </c>
      <c r="Y42" s="372"/>
      <c r="Z42" s="389">
        <f t="shared" ca="1" si="82"/>
        <v>4.9494733235183483</v>
      </c>
      <c r="AA42" s="389">
        <f ca="1">'Site&amp;Soil'!$G$173*EXP('Site&amp;Soil'!$G$174*Z42)</f>
        <v>0</v>
      </c>
      <c r="AB42" s="389">
        <f t="shared" ca="1" si="10"/>
        <v>0.41625000000000001</v>
      </c>
      <c r="AC42" s="389">
        <f t="shared" si="85"/>
        <v>0</v>
      </c>
      <c r="AD42" s="390">
        <f t="shared" ca="1" si="11"/>
        <v>0</v>
      </c>
      <c r="AE42" s="391">
        <f t="shared" si="12"/>
        <v>0</v>
      </c>
      <c r="AF42" s="392">
        <f t="shared" si="13"/>
        <v>0</v>
      </c>
      <c r="AG42" s="392">
        <f t="shared" ca="1" si="68"/>
        <v>0</v>
      </c>
      <c r="AH42" s="391">
        <f t="shared" ca="1" si="69"/>
        <v>0</v>
      </c>
      <c r="AI42" s="391">
        <f t="shared" ca="1" si="14"/>
        <v>0</v>
      </c>
      <c r="AJ42" s="391">
        <f t="shared" ca="1" si="15"/>
        <v>0</v>
      </c>
      <c r="AK42" s="391">
        <f t="shared" ca="1" si="16"/>
        <v>2.9167486757787353E-3</v>
      </c>
      <c r="AL42" s="389">
        <f t="shared" ca="1" si="17"/>
        <v>4.9523900721941274</v>
      </c>
      <c r="AM42" s="389">
        <f t="shared" ca="1" si="18"/>
        <v>0</v>
      </c>
      <c r="AN42" s="393">
        <f t="shared" ca="1" si="19"/>
        <v>0</v>
      </c>
      <c r="AO42" s="389">
        <f t="shared" ca="1" si="20"/>
        <v>1.265823955288424E-2</v>
      </c>
      <c r="AP42" s="395">
        <f>-'Profit Calculator'!$H$29*'Quantity of Lime to Apply'!$H$19</f>
        <v>-2.7287637178051518E-2</v>
      </c>
      <c r="AQ42" s="372"/>
      <c r="AR42" s="389">
        <f t="shared" ca="1" si="83"/>
        <v>4.4000000000000004</v>
      </c>
      <c r="AS42" s="389">
        <f ca="1">'Site&amp;Soil'!$H$173*EXP('Site&amp;Soil'!$H$174*AR42)</f>
        <v>0</v>
      </c>
      <c r="AT42" s="389">
        <f t="shared" ca="1" si="21"/>
        <v>0.38250000000000001</v>
      </c>
      <c r="AU42" s="389">
        <f t="shared" si="86"/>
        <v>0</v>
      </c>
      <c r="AV42" s="390">
        <f t="shared" ca="1" si="22"/>
        <v>0</v>
      </c>
      <c r="AW42" s="391">
        <f t="shared" si="23"/>
        <v>0</v>
      </c>
      <c r="AX42" s="392">
        <f t="shared" si="24"/>
        <v>0</v>
      </c>
      <c r="AY42" s="392">
        <f t="shared" ca="1" si="70"/>
        <v>0</v>
      </c>
      <c r="AZ42" s="391">
        <f t="shared" ca="1" si="71"/>
        <v>0</v>
      </c>
      <c r="BA42" s="391">
        <f t="shared" ca="1" si="25"/>
        <v>0</v>
      </c>
      <c r="BB42" s="391">
        <f t="shared" ca="1" si="26"/>
        <v>0</v>
      </c>
      <c r="BC42" s="391">
        <f t="shared" ca="1" si="27"/>
        <v>0</v>
      </c>
      <c r="BD42" s="389">
        <f t="shared" ca="1" si="28"/>
        <v>4.4000000000000004</v>
      </c>
      <c r="BE42" s="389">
        <f t="shared" ca="1" si="29"/>
        <v>0</v>
      </c>
      <c r="BF42" s="393">
        <f t="shared" ca="1" si="30"/>
        <v>0</v>
      </c>
      <c r="BG42" s="389">
        <f t="shared" ca="1" si="31"/>
        <v>0</v>
      </c>
      <c r="BH42" s="395">
        <v>0.02</v>
      </c>
      <c r="BI42" s="391"/>
      <c r="BJ42" s="392">
        <f>BJ30+1</f>
        <v>3</v>
      </c>
      <c r="BK42" s="391">
        <f ca="1">AVERAGE(H37:H42)</f>
        <v>5.9570068907607627</v>
      </c>
      <c r="BL42" s="391">
        <f ca="1">AVERAGE(Z37:Z42)</f>
        <v>4.9088219919454383</v>
      </c>
      <c r="BM42" s="391">
        <f ca="1">AVERAGE(AR37:AR42)</f>
        <v>4.3999999999999995</v>
      </c>
      <c r="BN42" s="391"/>
      <c r="BO42" s="372"/>
      <c r="BP42" s="372"/>
      <c r="BQ42" s="372"/>
      <c r="BR42" s="372"/>
      <c r="BS42" s="372"/>
      <c r="BT42" s="372"/>
      <c r="BU42" s="372"/>
      <c r="BV42" s="372"/>
      <c r="BW42" s="372"/>
      <c r="BX42" s="372"/>
      <c r="BZ42" s="388"/>
      <c r="CA42" s="388"/>
      <c r="CB42" s="19"/>
      <c r="CC42" s="372"/>
      <c r="CD42" s="389" t="e">
        <f t="shared" ca="1" si="72"/>
        <v>#VALUE!</v>
      </c>
      <c r="CE42" s="389" t="e">
        <f ca="1">'Site&amp;Soil'!$F$173*EXP('Site&amp;Soil'!$F$174*CD42)</f>
        <v>#VALUE!</v>
      </c>
      <c r="CF42" s="389" t="e">
        <f t="shared" ca="1" si="32"/>
        <v>#VALUE!</v>
      </c>
      <c r="CG42" s="389">
        <f t="shared" si="87"/>
        <v>0</v>
      </c>
      <c r="CH42" s="390" t="e">
        <f t="shared" ca="1" si="33"/>
        <v>#VALUE!</v>
      </c>
      <c r="CI42" s="391">
        <f t="shared" si="34"/>
        <v>0</v>
      </c>
      <c r="CJ42" s="392">
        <f t="shared" si="35"/>
        <v>0</v>
      </c>
      <c r="CK42" s="392" t="e">
        <f t="shared" ca="1" si="73"/>
        <v>#VALUE!</v>
      </c>
      <c r="CL42" s="391" t="e">
        <f t="shared" ca="1" si="74"/>
        <v>#VALUE!</v>
      </c>
      <c r="CM42" s="391" t="e">
        <f t="shared" ca="1" si="36"/>
        <v>#VALUE!</v>
      </c>
      <c r="CN42" s="391" t="e">
        <f t="shared" ca="1" si="37"/>
        <v>#VALUE!</v>
      </c>
      <c r="CO42" s="391" t="e">
        <f t="shared" ca="1" si="38"/>
        <v>#VALUE!</v>
      </c>
      <c r="CP42" s="389" t="e">
        <f t="shared" ca="1" si="39"/>
        <v>#VALUE!</v>
      </c>
      <c r="CQ42" s="389" t="e">
        <f t="shared" ca="1" si="40"/>
        <v>#VALUE!</v>
      </c>
      <c r="CR42" s="393" t="e">
        <f t="shared" ca="1" si="41"/>
        <v>#VALUE!</v>
      </c>
      <c r="CS42" s="389" t="e">
        <f t="shared" ca="1" si="42"/>
        <v>#VALUE!</v>
      </c>
      <c r="CT42" s="394" t="e">
        <v>#VALUE!</v>
      </c>
      <c r="CU42" s="372"/>
      <c r="CV42" s="389" t="e">
        <f t="shared" ca="1" si="75"/>
        <v>#VALUE!</v>
      </c>
      <c r="CW42" s="389" t="e">
        <f ca="1">'Site&amp;Soil'!$G$173*EXP('Site&amp;Soil'!$G$174*CV42)</f>
        <v>#VALUE!</v>
      </c>
      <c r="CX42" s="389" t="e">
        <f t="shared" ca="1" si="43"/>
        <v>#VALUE!</v>
      </c>
      <c r="CY42" s="389">
        <f t="shared" si="88"/>
        <v>0</v>
      </c>
      <c r="CZ42" s="390" t="e">
        <f t="shared" ca="1" si="44"/>
        <v>#VALUE!</v>
      </c>
      <c r="DA42" s="391">
        <f t="shared" si="45"/>
        <v>0</v>
      </c>
      <c r="DB42" s="392">
        <f t="shared" si="46"/>
        <v>0</v>
      </c>
      <c r="DC42" s="392" t="e">
        <f t="shared" ca="1" si="76"/>
        <v>#VALUE!</v>
      </c>
      <c r="DD42" s="391" t="e">
        <f t="shared" ca="1" si="77"/>
        <v>#VALUE!</v>
      </c>
      <c r="DE42" s="391" t="e">
        <f t="shared" ca="1" si="47"/>
        <v>#VALUE!</v>
      </c>
      <c r="DF42" s="391" t="e">
        <f t="shared" ca="1" si="48"/>
        <v>#VALUE!</v>
      </c>
      <c r="DG42" s="391" t="e">
        <f t="shared" ca="1" si="49"/>
        <v>#VALUE!</v>
      </c>
      <c r="DH42" s="389" t="e">
        <f t="shared" ca="1" si="50"/>
        <v>#VALUE!</v>
      </c>
      <c r="DI42" s="389" t="e">
        <f t="shared" ca="1" si="51"/>
        <v>#VALUE!</v>
      </c>
      <c r="DJ42" s="393" t="e">
        <f t="shared" ca="1" si="52"/>
        <v>#VALUE!</v>
      </c>
      <c r="DK42" s="389" t="e">
        <f t="shared" ca="1" si="53"/>
        <v>#VALUE!</v>
      </c>
      <c r="DL42" s="394" t="e">
        <v>#VALUE!</v>
      </c>
      <c r="DM42" s="372"/>
      <c r="DN42" s="389" t="e">
        <f t="shared" ca="1" si="78"/>
        <v>#VALUE!</v>
      </c>
      <c r="DO42" s="389" t="e">
        <f ca="1">'Site&amp;Soil'!$H$173*EXP('Site&amp;Soil'!$H$174*DN42)</f>
        <v>#VALUE!</v>
      </c>
      <c r="DP42" s="389" t="e">
        <f t="shared" ca="1" si="54"/>
        <v>#VALUE!</v>
      </c>
      <c r="DQ42" s="389">
        <f t="shared" si="89"/>
        <v>0</v>
      </c>
      <c r="DR42" s="390" t="e">
        <f t="shared" ca="1" si="55"/>
        <v>#VALUE!</v>
      </c>
      <c r="DS42" s="391">
        <f t="shared" si="56"/>
        <v>0</v>
      </c>
      <c r="DT42" s="392">
        <f t="shared" si="57"/>
        <v>0</v>
      </c>
      <c r="DU42" s="392" t="e">
        <f t="shared" ca="1" si="79"/>
        <v>#VALUE!</v>
      </c>
      <c r="DV42" s="391" t="e">
        <f t="shared" ca="1" si="80"/>
        <v>#VALUE!</v>
      </c>
      <c r="DW42" s="391" t="e">
        <f t="shared" ca="1" si="58"/>
        <v>#VALUE!</v>
      </c>
      <c r="DX42" s="391" t="e">
        <f t="shared" ca="1" si="59"/>
        <v>#VALUE!</v>
      </c>
      <c r="DY42" s="391" t="e">
        <f t="shared" ca="1" si="60"/>
        <v>#VALUE!</v>
      </c>
      <c r="DZ42" s="389" t="e">
        <f t="shared" ca="1" si="61"/>
        <v>#VALUE!</v>
      </c>
      <c r="EA42" s="389" t="e">
        <f t="shared" ca="1" si="62"/>
        <v>#VALUE!</v>
      </c>
      <c r="EB42" s="393" t="e">
        <f t="shared" ca="1" si="63"/>
        <v>#VALUE!</v>
      </c>
      <c r="EC42" s="389" t="e">
        <f t="shared" ca="1" si="64"/>
        <v>#VALUE!</v>
      </c>
      <c r="ED42" s="394" t="e">
        <v>#VALUE!</v>
      </c>
      <c r="EE42" s="391"/>
      <c r="EF42" s="392">
        <f>EF30+1</f>
        <v>3</v>
      </c>
      <c r="EG42" s="391" t="e">
        <f ca="1">AVERAGE(CD37:CD42)</f>
        <v>#VALUE!</v>
      </c>
      <c r="EH42" s="391" t="e">
        <f ca="1">AVERAGE(CV37:CV42)</f>
        <v>#VALUE!</v>
      </c>
      <c r="EI42" s="391" t="e">
        <f ca="1">AVERAGE(DN37:DN42)</f>
        <v>#VALUE!</v>
      </c>
      <c r="EJ42" s="391"/>
      <c r="EK42" s="372"/>
      <c r="EL42" s="372"/>
      <c r="EM42" s="372"/>
      <c r="EN42" s="372"/>
      <c r="EO42" s="372"/>
      <c r="EP42" s="372"/>
      <c r="EQ42" s="372"/>
      <c r="ER42" s="372"/>
      <c r="ES42" s="372"/>
      <c r="ET42" s="372"/>
    </row>
    <row r="43" spans="1:150" x14ac:dyDescent="0.2">
      <c r="A43" s="372"/>
      <c r="B43" s="372">
        <v>35</v>
      </c>
      <c r="C43" s="372" t="s">
        <v>310</v>
      </c>
      <c r="D43" s="388"/>
      <c r="E43" s="388"/>
      <c r="F43" s="19"/>
      <c r="G43" s="372"/>
      <c r="H43" s="389">
        <f t="shared" ca="1" si="81"/>
        <v>5.9402905623346332</v>
      </c>
      <c r="I43" s="389">
        <f ca="1">'Site&amp;Soil'!$F$173*EXP('Site&amp;Soil'!$F$174*H43)</f>
        <v>0</v>
      </c>
      <c r="J43" s="389">
        <f t="shared" ca="1" si="65"/>
        <v>0.45000000000000007</v>
      </c>
      <c r="K43" s="389">
        <f t="shared" ca="1" si="84"/>
        <v>0.31935521622611851</v>
      </c>
      <c r="L43" s="390">
        <f t="shared" ca="1" si="0"/>
        <v>3.5632471366436641E-3</v>
      </c>
      <c r="M43" s="391">
        <f t="shared" si="1"/>
        <v>0</v>
      </c>
      <c r="N43" s="392">
        <f t="shared" si="2"/>
        <v>0</v>
      </c>
      <c r="O43" s="392">
        <f t="shared" ca="1" si="66"/>
        <v>24340.951687069646</v>
      </c>
      <c r="P43" s="391">
        <f t="shared" ca="1" si="67"/>
        <v>0.99538114497587593</v>
      </c>
      <c r="Q43" s="391">
        <f t="shared" ca="1" si="3"/>
        <v>8.6732826402132687E-3</v>
      </c>
      <c r="R43" s="391">
        <f t="shared" ca="1" si="4"/>
        <v>1.1063701802109906E-3</v>
      </c>
      <c r="S43" s="391">
        <f t="shared" ca="1" si="5"/>
        <v>1.6815361022227283E-2</v>
      </c>
      <c r="T43" s="389">
        <f t="shared" ca="1" si="6"/>
        <v>5.9571059233568606</v>
      </c>
      <c r="U43" s="389">
        <f t="shared" ca="1" si="7"/>
        <v>0.43069766551058736</v>
      </c>
      <c r="V43" s="393">
        <f t="shared" ca="1" si="8"/>
        <v>3.9405101934635398E-3</v>
      </c>
      <c r="W43" s="389">
        <f t="shared" ca="1" si="9"/>
        <v>-8.7566893188078653E-3</v>
      </c>
      <c r="X43" s="394"/>
      <c r="Y43" s="372"/>
      <c r="Z43" s="389">
        <f t="shared" ca="1" si="82"/>
        <v>4.9377606745689597</v>
      </c>
      <c r="AA43" s="389">
        <f ca="1">'Site&amp;Soil'!$G$173*EXP('Site&amp;Soil'!$G$174*Z43)</f>
        <v>0</v>
      </c>
      <c r="AB43" s="389">
        <f t="shared" ca="1" si="10"/>
        <v>0.41625000000000001</v>
      </c>
      <c r="AC43" s="389">
        <f t="shared" si="85"/>
        <v>0</v>
      </c>
      <c r="AD43" s="390">
        <f t="shared" ca="1" si="11"/>
        <v>0</v>
      </c>
      <c r="AE43" s="391">
        <f t="shared" si="12"/>
        <v>0</v>
      </c>
      <c r="AF43" s="392">
        <f t="shared" si="13"/>
        <v>0</v>
      </c>
      <c r="AG43" s="392">
        <f t="shared" ca="1" si="68"/>
        <v>0</v>
      </c>
      <c r="AH43" s="391">
        <f t="shared" ca="1" si="69"/>
        <v>0</v>
      </c>
      <c r="AI43" s="391">
        <f t="shared" ca="1" si="14"/>
        <v>0</v>
      </c>
      <c r="AJ43" s="391">
        <f t="shared" ca="1" si="15"/>
        <v>0</v>
      </c>
      <c r="AK43" s="391">
        <f t="shared" ca="1" si="16"/>
        <v>2.6579463788852626E-3</v>
      </c>
      <c r="AL43" s="389">
        <f t="shared" ca="1" si="17"/>
        <v>4.9404186209478453</v>
      </c>
      <c r="AM43" s="389">
        <f t="shared" ca="1" si="18"/>
        <v>0</v>
      </c>
      <c r="AN43" s="393">
        <f t="shared" ca="1" si="19"/>
        <v>0</v>
      </c>
      <c r="AO43" s="389">
        <f t="shared" ca="1" si="20"/>
        <v>9.4666911554679642E-3</v>
      </c>
      <c r="AP43" s="394"/>
      <c r="AQ43" s="372"/>
      <c r="AR43" s="389">
        <f t="shared" ca="1" si="83"/>
        <v>4.42</v>
      </c>
      <c r="AS43" s="389">
        <f ca="1">'Site&amp;Soil'!$H$173*EXP('Site&amp;Soil'!$H$174*AR43)</f>
        <v>0</v>
      </c>
      <c r="AT43" s="389">
        <f t="shared" ca="1" si="21"/>
        <v>0.38250000000000001</v>
      </c>
      <c r="AU43" s="389">
        <f t="shared" si="86"/>
        <v>0</v>
      </c>
      <c r="AV43" s="390">
        <f t="shared" ca="1" si="22"/>
        <v>0</v>
      </c>
      <c r="AW43" s="391">
        <f t="shared" si="23"/>
        <v>0</v>
      </c>
      <c r="AX43" s="392">
        <f t="shared" si="24"/>
        <v>0</v>
      </c>
      <c r="AY43" s="392">
        <f t="shared" ca="1" si="70"/>
        <v>0</v>
      </c>
      <c r="AZ43" s="391">
        <f t="shared" ca="1" si="71"/>
        <v>0</v>
      </c>
      <c r="BA43" s="391">
        <f t="shared" ca="1" si="25"/>
        <v>0</v>
      </c>
      <c r="BB43" s="391">
        <f t="shared" ca="1" si="26"/>
        <v>0</v>
      </c>
      <c r="BC43" s="391">
        <f t="shared" ca="1" si="27"/>
        <v>0</v>
      </c>
      <c r="BD43" s="389">
        <f t="shared" ca="1" si="28"/>
        <v>4.42</v>
      </c>
      <c r="BE43" s="389">
        <f t="shared" ca="1" si="29"/>
        <v>7.6499999999998375E-3</v>
      </c>
      <c r="BF43" s="393">
        <f t="shared" ca="1" si="30"/>
        <v>0</v>
      </c>
      <c r="BG43" s="389">
        <f t="shared" ca="1" si="31"/>
        <v>0</v>
      </c>
      <c r="BH43" s="394"/>
      <c r="BI43" s="391"/>
      <c r="BJ43" s="392"/>
      <c r="BK43" s="391"/>
      <c r="BL43" s="391"/>
      <c r="BM43" s="391"/>
      <c r="BN43" s="391"/>
      <c r="BO43" s="372"/>
      <c r="BP43" s="372"/>
      <c r="BQ43" s="372"/>
      <c r="BR43" s="372"/>
      <c r="BS43" s="372"/>
      <c r="BT43" s="372"/>
      <c r="BU43" s="372"/>
      <c r="BV43" s="372"/>
      <c r="BW43" s="372"/>
      <c r="BX43" s="372"/>
      <c r="BZ43" s="388"/>
      <c r="CA43" s="388"/>
      <c r="CB43" s="19"/>
      <c r="CC43" s="372"/>
      <c r="CD43" s="389" t="e">
        <f t="shared" ca="1" si="72"/>
        <v>#VALUE!</v>
      </c>
      <c r="CE43" s="389" t="e">
        <f ca="1">'Site&amp;Soil'!$F$173*EXP('Site&amp;Soil'!$F$174*CD43)</f>
        <v>#VALUE!</v>
      </c>
      <c r="CF43" s="389" t="e">
        <f t="shared" ca="1" si="32"/>
        <v>#VALUE!</v>
      </c>
      <c r="CG43" s="389">
        <f t="shared" si="87"/>
        <v>0</v>
      </c>
      <c r="CH43" s="390" t="e">
        <f t="shared" ca="1" si="33"/>
        <v>#VALUE!</v>
      </c>
      <c r="CI43" s="391">
        <f t="shared" si="34"/>
        <v>0</v>
      </c>
      <c r="CJ43" s="392">
        <f t="shared" si="35"/>
        <v>0</v>
      </c>
      <c r="CK43" s="392" t="e">
        <f t="shared" ca="1" si="73"/>
        <v>#VALUE!</v>
      </c>
      <c r="CL43" s="391" t="e">
        <f t="shared" ca="1" si="74"/>
        <v>#VALUE!</v>
      </c>
      <c r="CM43" s="391" t="e">
        <f t="shared" ca="1" si="36"/>
        <v>#VALUE!</v>
      </c>
      <c r="CN43" s="391" t="e">
        <f t="shared" ca="1" si="37"/>
        <v>#VALUE!</v>
      </c>
      <c r="CO43" s="391" t="e">
        <f t="shared" ca="1" si="38"/>
        <v>#VALUE!</v>
      </c>
      <c r="CP43" s="389" t="e">
        <f t="shared" ca="1" si="39"/>
        <v>#VALUE!</v>
      </c>
      <c r="CQ43" s="389" t="e">
        <f t="shared" ca="1" si="40"/>
        <v>#VALUE!</v>
      </c>
      <c r="CR43" s="393" t="e">
        <f t="shared" ca="1" si="41"/>
        <v>#VALUE!</v>
      </c>
      <c r="CS43" s="389" t="e">
        <f t="shared" ca="1" si="42"/>
        <v>#VALUE!</v>
      </c>
      <c r="CT43" s="394"/>
      <c r="CU43" s="372"/>
      <c r="CV43" s="389" t="e">
        <f t="shared" ca="1" si="75"/>
        <v>#VALUE!</v>
      </c>
      <c r="CW43" s="389" t="e">
        <f ca="1">'Site&amp;Soil'!$G$173*EXP('Site&amp;Soil'!$G$174*CV43)</f>
        <v>#VALUE!</v>
      </c>
      <c r="CX43" s="389" t="e">
        <f t="shared" ca="1" si="43"/>
        <v>#VALUE!</v>
      </c>
      <c r="CY43" s="389">
        <f t="shared" si="88"/>
        <v>0</v>
      </c>
      <c r="CZ43" s="390" t="e">
        <f t="shared" ca="1" si="44"/>
        <v>#VALUE!</v>
      </c>
      <c r="DA43" s="391">
        <f t="shared" si="45"/>
        <v>0</v>
      </c>
      <c r="DB43" s="392">
        <f t="shared" si="46"/>
        <v>0</v>
      </c>
      <c r="DC43" s="392" t="e">
        <f t="shared" ca="1" si="76"/>
        <v>#VALUE!</v>
      </c>
      <c r="DD43" s="391" t="e">
        <f t="shared" ca="1" si="77"/>
        <v>#VALUE!</v>
      </c>
      <c r="DE43" s="391" t="e">
        <f t="shared" ca="1" si="47"/>
        <v>#VALUE!</v>
      </c>
      <c r="DF43" s="391" t="e">
        <f t="shared" ca="1" si="48"/>
        <v>#VALUE!</v>
      </c>
      <c r="DG43" s="391" t="e">
        <f t="shared" ca="1" si="49"/>
        <v>#VALUE!</v>
      </c>
      <c r="DH43" s="389" t="e">
        <f t="shared" ca="1" si="50"/>
        <v>#VALUE!</v>
      </c>
      <c r="DI43" s="389" t="e">
        <f t="shared" ca="1" si="51"/>
        <v>#VALUE!</v>
      </c>
      <c r="DJ43" s="393" t="e">
        <f t="shared" ca="1" si="52"/>
        <v>#VALUE!</v>
      </c>
      <c r="DK43" s="389" t="e">
        <f t="shared" ca="1" si="53"/>
        <v>#VALUE!</v>
      </c>
      <c r="DL43" s="394"/>
      <c r="DM43" s="372"/>
      <c r="DN43" s="389" t="e">
        <f t="shared" ca="1" si="78"/>
        <v>#VALUE!</v>
      </c>
      <c r="DO43" s="389" t="e">
        <f ca="1">'Site&amp;Soil'!$H$173*EXP('Site&amp;Soil'!$H$174*DN43)</f>
        <v>#VALUE!</v>
      </c>
      <c r="DP43" s="389" t="e">
        <f t="shared" ca="1" si="54"/>
        <v>#VALUE!</v>
      </c>
      <c r="DQ43" s="389">
        <f t="shared" si="89"/>
        <v>0</v>
      </c>
      <c r="DR43" s="390" t="e">
        <f t="shared" ca="1" si="55"/>
        <v>#VALUE!</v>
      </c>
      <c r="DS43" s="391">
        <f t="shared" si="56"/>
        <v>0</v>
      </c>
      <c r="DT43" s="392">
        <f t="shared" si="57"/>
        <v>0</v>
      </c>
      <c r="DU43" s="392" t="e">
        <f t="shared" ca="1" si="79"/>
        <v>#VALUE!</v>
      </c>
      <c r="DV43" s="391" t="e">
        <f t="shared" ca="1" si="80"/>
        <v>#VALUE!</v>
      </c>
      <c r="DW43" s="391" t="e">
        <f t="shared" ca="1" si="58"/>
        <v>#VALUE!</v>
      </c>
      <c r="DX43" s="391" t="e">
        <f t="shared" ca="1" si="59"/>
        <v>#VALUE!</v>
      </c>
      <c r="DY43" s="391" t="e">
        <f t="shared" ca="1" si="60"/>
        <v>#VALUE!</v>
      </c>
      <c r="DZ43" s="389" t="e">
        <f t="shared" ca="1" si="61"/>
        <v>#VALUE!</v>
      </c>
      <c r="EA43" s="389" t="e">
        <f t="shared" ca="1" si="62"/>
        <v>#VALUE!</v>
      </c>
      <c r="EB43" s="393" t="e">
        <f t="shared" ca="1" si="63"/>
        <v>#VALUE!</v>
      </c>
      <c r="EC43" s="389" t="e">
        <f t="shared" ca="1" si="64"/>
        <v>#VALUE!</v>
      </c>
      <c r="ED43" s="394"/>
      <c r="EE43" s="391"/>
      <c r="EF43" s="392"/>
      <c r="EG43" s="391"/>
      <c r="EH43" s="391"/>
      <c r="EI43" s="391"/>
      <c r="EJ43" s="391"/>
      <c r="EK43" s="372"/>
      <c r="EL43" s="372"/>
      <c r="EM43" s="372"/>
      <c r="EN43" s="372"/>
      <c r="EO43" s="372"/>
      <c r="EP43" s="372"/>
      <c r="EQ43" s="372"/>
      <c r="ER43" s="372"/>
      <c r="ES43" s="372"/>
      <c r="ET43" s="372"/>
    </row>
    <row r="44" spans="1:150" x14ac:dyDescent="0.2">
      <c r="A44" s="372"/>
      <c r="B44" s="372">
        <v>36</v>
      </c>
      <c r="C44" s="372" t="s">
        <v>311</v>
      </c>
      <c r="D44" s="388"/>
      <c r="E44" s="388"/>
      <c r="F44" s="19"/>
      <c r="G44" s="372"/>
      <c r="H44" s="389">
        <f t="shared" ca="1" si="81"/>
        <v>5.9483492340380524</v>
      </c>
      <c r="I44" s="389">
        <f ca="1">'Site&amp;Soil'!$F$173*EXP('Site&amp;Soil'!$F$174*H44)</f>
        <v>0</v>
      </c>
      <c r="J44" s="389">
        <f t="shared" ca="1" si="65"/>
        <v>0.45000000000000007</v>
      </c>
      <c r="K44" s="389">
        <f t="shared" ca="1" si="84"/>
        <v>0.2566091252630372</v>
      </c>
      <c r="L44" s="390">
        <f t="shared" ca="1" si="0"/>
        <v>2.8090195655180918E-3</v>
      </c>
      <c r="M44" s="391">
        <f t="shared" si="1"/>
        <v>0</v>
      </c>
      <c r="N44" s="392">
        <f t="shared" si="2"/>
        <v>0</v>
      </c>
      <c r="O44" s="392">
        <f t="shared" ca="1" si="66"/>
        <v>24128.856094562871</v>
      </c>
      <c r="P44" s="391">
        <f t="shared" ca="1" si="67"/>
        <v>0.98670786233566266</v>
      </c>
      <c r="Q44" s="391">
        <f t="shared" ca="1" si="3"/>
        <v>6.7778428863197564E-3</v>
      </c>
      <c r="R44" s="391">
        <f t="shared" ca="1" si="4"/>
        <v>8.6808514011458638E-4</v>
      </c>
      <c r="S44" s="391">
        <f t="shared" ca="1" si="5"/>
        <v>1.3132794991567043E-2</v>
      </c>
      <c r="T44" s="389">
        <f t="shared" ca="1" si="6"/>
        <v>5.9614820290296198</v>
      </c>
      <c r="U44" s="389">
        <f t="shared" ca="1" si="7"/>
        <v>0.43266691306332894</v>
      </c>
      <c r="V44" s="393">
        <f t="shared" ca="1" si="8"/>
        <v>3.212978432690675E-3</v>
      </c>
      <c r="W44" s="389">
        <f t="shared" ca="1" si="9"/>
        <v>-7.1399520726459437E-3</v>
      </c>
      <c r="X44" s="394"/>
      <c r="Y44" s="372"/>
      <c r="Z44" s="389">
        <f t="shared" ca="1" si="82"/>
        <v>4.9498853121033131</v>
      </c>
      <c r="AA44" s="389">
        <f ca="1">'Site&amp;Soil'!$G$173*EXP('Site&amp;Soil'!$G$174*Z44)</f>
        <v>0</v>
      </c>
      <c r="AB44" s="389">
        <f t="shared" ca="1" si="10"/>
        <v>0.41625000000000001</v>
      </c>
      <c r="AC44" s="389">
        <f t="shared" si="85"/>
        <v>0</v>
      </c>
      <c r="AD44" s="390">
        <f t="shared" ca="1" si="11"/>
        <v>0</v>
      </c>
      <c r="AE44" s="391">
        <f t="shared" si="12"/>
        <v>0</v>
      </c>
      <c r="AF44" s="392">
        <f t="shared" si="13"/>
        <v>0</v>
      </c>
      <c r="AG44" s="392">
        <f t="shared" ca="1" si="68"/>
        <v>0</v>
      </c>
      <c r="AH44" s="391">
        <f t="shared" ca="1" si="69"/>
        <v>0</v>
      </c>
      <c r="AI44" s="391">
        <f t="shared" ca="1" si="14"/>
        <v>0</v>
      </c>
      <c r="AJ44" s="391">
        <f t="shared" ca="1" si="15"/>
        <v>0</v>
      </c>
      <c r="AK44" s="391">
        <f t="shared" ca="1" si="16"/>
        <v>2.0854898261011084E-3</v>
      </c>
      <c r="AL44" s="389">
        <f t="shared" ca="1" si="17"/>
        <v>4.9519708019294137</v>
      </c>
      <c r="AM44" s="389">
        <f t="shared" ca="1" si="18"/>
        <v>0</v>
      </c>
      <c r="AN44" s="393">
        <f t="shared" ca="1" si="19"/>
        <v>0</v>
      </c>
      <c r="AO44" s="389">
        <f t="shared" ca="1" si="20"/>
        <v>7.7188671055631831E-3</v>
      </c>
      <c r="AP44" s="394"/>
      <c r="AQ44" s="372"/>
      <c r="AR44" s="389">
        <f t="shared" ca="1" si="83"/>
        <v>4.42</v>
      </c>
      <c r="AS44" s="389">
        <f ca="1">'Site&amp;Soil'!$H$173*EXP('Site&amp;Soil'!$H$174*AR44)</f>
        <v>0</v>
      </c>
      <c r="AT44" s="389">
        <f t="shared" ca="1" si="21"/>
        <v>0.38250000000000001</v>
      </c>
      <c r="AU44" s="389">
        <f t="shared" si="86"/>
        <v>0</v>
      </c>
      <c r="AV44" s="390">
        <f t="shared" ca="1" si="22"/>
        <v>0</v>
      </c>
      <c r="AW44" s="391">
        <f t="shared" si="23"/>
        <v>0</v>
      </c>
      <c r="AX44" s="392">
        <f t="shared" si="24"/>
        <v>0</v>
      </c>
      <c r="AY44" s="392">
        <f t="shared" ca="1" si="70"/>
        <v>0</v>
      </c>
      <c r="AZ44" s="391">
        <f t="shared" ca="1" si="71"/>
        <v>0</v>
      </c>
      <c r="BA44" s="391">
        <f t="shared" ca="1" si="25"/>
        <v>0</v>
      </c>
      <c r="BB44" s="391">
        <f t="shared" ca="1" si="26"/>
        <v>0</v>
      </c>
      <c r="BC44" s="391">
        <f t="shared" ca="1" si="27"/>
        <v>0</v>
      </c>
      <c r="BD44" s="389">
        <f t="shared" ca="1" si="28"/>
        <v>4.42</v>
      </c>
      <c r="BE44" s="389">
        <f t="shared" ca="1" si="29"/>
        <v>7.6499999999998375E-3</v>
      </c>
      <c r="BF44" s="393">
        <f t="shared" ca="1" si="30"/>
        <v>0</v>
      </c>
      <c r="BG44" s="389">
        <f t="shared" ca="1" si="31"/>
        <v>0</v>
      </c>
      <c r="BH44" s="394"/>
      <c r="BI44" s="391"/>
      <c r="BJ44" s="392"/>
      <c r="BK44" s="391"/>
      <c r="BL44" s="391"/>
      <c r="BM44" s="391"/>
      <c r="BN44" s="391"/>
      <c r="BO44" s="372"/>
      <c r="BP44" s="372"/>
      <c r="BQ44" s="372"/>
      <c r="BR44" s="372"/>
      <c r="BS44" s="372"/>
      <c r="BT44" s="372"/>
      <c r="BU44" s="372"/>
      <c r="BV44" s="372"/>
      <c r="BW44" s="372"/>
      <c r="BX44" s="372"/>
      <c r="BZ44" s="388"/>
      <c r="CA44" s="388"/>
      <c r="CB44" s="19"/>
      <c r="CC44" s="372"/>
      <c r="CD44" s="389" t="e">
        <f t="shared" ca="1" si="72"/>
        <v>#VALUE!</v>
      </c>
      <c r="CE44" s="389" t="e">
        <f ca="1">'Site&amp;Soil'!$F$173*EXP('Site&amp;Soil'!$F$174*CD44)</f>
        <v>#VALUE!</v>
      </c>
      <c r="CF44" s="389" t="e">
        <f t="shared" ca="1" si="32"/>
        <v>#VALUE!</v>
      </c>
      <c r="CG44" s="389">
        <f t="shared" si="87"/>
        <v>0</v>
      </c>
      <c r="CH44" s="390" t="e">
        <f t="shared" ca="1" si="33"/>
        <v>#VALUE!</v>
      </c>
      <c r="CI44" s="391">
        <f t="shared" si="34"/>
        <v>0</v>
      </c>
      <c r="CJ44" s="392">
        <f t="shared" si="35"/>
        <v>0</v>
      </c>
      <c r="CK44" s="392" t="e">
        <f t="shared" ca="1" si="73"/>
        <v>#VALUE!</v>
      </c>
      <c r="CL44" s="391" t="e">
        <f t="shared" ca="1" si="74"/>
        <v>#VALUE!</v>
      </c>
      <c r="CM44" s="391" t="e">
        <f t="shared" ca="1" si="36"/>
        <v>#VALUE!</v>
      </c>
      <c r="CN44" s="391" t="e">
        <f t="shared" ca="1" si="37"/>
        <v>#VALUE!</v>
      </c>
      <c r="CO44" s="391" t="e">
        <f t="shared" ca="1" si="38"/>
        <v>#VALUE!</v>
      </c>
      <c r="CP44" s="389" t="e">
        <f t="shared" ca="1" si="39"/>
        <v>#VALUE!</v>
      </c>
      <c r="CQ44" s="389" t="e">
        <f t="shared" ca="1" si="40"/>
        <v>#VALUE!</v>
      </c>
      <c r="CR44" s="393" t="e">
        <f t="shared" ca="1" si="41"/>
        <v>#VALUE!</v>
      </c>
      <c r="CS44" s="389" t="e">
        <f t="shared" ca="1" si="42"/>
        <v>#VALUE!</v>
      </c>
      <c r="CT44" s="394"/>
      <c r="CU44" s="372"/>
      <c r="CV44" s="389" t="e">
        <f t="shared" ca="1" si="75"/>
        <v>#VALUE!</v>
      </c>
      <c r="CW44" s="389" t="e">
        <f ca="1">'Site&amp;Soil'!$G$173*EXP('Site&amp;Soil'!$G$174*CV44)</f>
        <v>#VALUE!</v>
      </c>
      <c r="CX44" s="389" t="e">
        <f t="shared" ca="1" si="43"/>
        <v>#VALUE!</v>
      </c>
      <c r="CY44" s="389">
        <f t="shared" si="88"/>
        <v>0</v>
      </c>
      <c r="CZ44" s="390" t="e">
        <f t="shared" ca="1" si="44"/>
        <v>#VALUE!</v>
      </c>
      <c r="DA44" s="391">
        <f t="shared" si="45"/>
        <v>0</v>
      </c>
      <c r="DB44" s="392">
        <f t="shared" si="46"/>
        <v>0</v>
      </c>
      <c r="DC44" s="392" t="e">
        <f t="shared" ca="1" si="76"/>
        <v>#VALUE!</v>
      </c>
      <c r="DD44" s="391" t="e">
        <f t="shared" ca="1" si="77"/>
        <v>#VALUE!</v>
      </c>
      <c r="DE44" s="391" t="e">
        <f t="shared" ca="1" si="47"/>
        <v>#VALUE!</v>
      </c>
      <c r="DF44" s="391" t="e">
        <f t="shared" ca="1" si="48"/>
        <v>#VALUE!</v>
      </c>
      <c r="DG44" s="391" t="e">
        <f t="shared" ca="1" si="49"/>
        <v>#VALUE!</v>
      </c>
      <c r="DH44" s="389" t="e">
        <f t="shared" ca="1" si="50"/>
        <v>#VALUE!</v>
      </c>
      <c r="DI44" s="389" t="e">
        <f t="shared" ca="1" si="51"/>
        <v>#VALUE!</v>
      </c>
      <c r="DJ44" s="393" t="e">
        <f t="shared" ca="1" si="52"/>
        <v>#VALUE!</v>
      </c>
      <c r="DK44" s="389" t="e">
        <f t="shared" ca="1" si="53"/>
        <v>#VALUE!</v>
      </c>
      <c r="DL44" s="394"/>
      <c r="DM44" s="372"/>
      <c r="DN44" s="389" t="e">
        <f t="shared" ca="1" si="78"/>
        <v>#VALUE!</v>
      </c>
      <c r="DO44" s="389" t="e">
        <f ca="1">'Site&amp;Soil'!$H$173*EXP('Site&amp;Soil'!$H$174*DN44)</f>
        <v>#VALUE!</v>
      </c>
      <c r="DP44" s="389" t="e">
        <f t="shared" ca="1" si="54"/>
        <v>#VALUE!</v>
      </c>
      <c r="DQ44" s="389">
        <f t="shared" si="89"/>
        <v>0</v>
      </c>
      <c r="DR44" s="390" t="e">
        <f t="shared" ca="1" si="55"/>
        <v>#VALUE!</v>
      </c>
      <c r="DS44" s="391">
        <f t="shared" si="56"/>
        <v>0</v>
      </c>
      <c r="DT44" s="392">
        <f t="shared" si="57"/>
        <v>0</v>
      </c>
      <c r="DU44" s="392" t="e">
        <f t="shared" ca="1" si="79"/>
        <v>#VALUE!</v>
      </c>
      <c r="DV44" s="391" t="e">
        <f t="shared" ca="1" si="80"/>
        <v>#VALUE!</v>
      </c>
      <c r="DW44" s="391" t="e">
        <f t="shared" ca="1" si="58"/>
        <v>#VALUE!</v>
      </c>
      <c r="DX44" s="391" t="e">
        <f t="shared" ca="1" si="59"/>
        <v>#VALUE!</v>
      </c>
      <c r="DY44" s="391" t="e">
        <f t="shared" ca="1" si="60"/>
        <v>#VALUE!</v>
      </c>
      <c r="DZ44" s="389" t="e">
        <f t="shared" ca="1" si="61"/>
        <v>#VALUE!</v>
      </c>
      <c r="EA44" s="389" t="e">
        <f t="shared" ca="1" si="62"/>
        <v>#VALUE!</v>
      </c>
      <c r="EB44" s="393" t="e">
        <f t="shared" ca="1" si="63"/>
        <v>#VALUE!</v>
      </c>
      <c r="EC44" s="389" t="e">
        <f t="shared" ca="1" si="64"/>
        <v>#VALUE!</v>
      </c>
      <c r="ED44" s="394"/>
      <c r="EE44" s="391"/>
      <c r="EF44" s="392"/>
      <c r="EG44" s="391"/>
      <c r="EH44" s="391"/>
      <c r="EI44" s="391"/>
      <c r="EJ44" s="391"/>
      <c r="EK44" s="372"/>
      <c r="EL44" s="372"/>
      <c r="EM44" s="372"/>
      <c r="EN44" s="372"/>
      <c r="EO44" s="372"/>
      <c r="EP44" s="372"/>
      <c r="EQ44" s="372"/>
      <c r="ER44" s="372"/>
      <c r="ES44" s="372"/>
      <c r="ET44" s="372"/>
    </row>
    <row r="45" spans="1:150" x14ac:dyDescent="0.2">
      <c r="A45" s="372">
        <f>A33+1</f>
        <v>4</v>
      </c>
      <c r="B45" s="372">
        <v>37</v>
      </c>
      <c r="C45" s="372" t="s">
        <v>300</v>
      </c>
      <c r="D45" s="388">
        <f ca="1">OFFSET(Apply_Lime!$H$16,$A45,0)</f>
        <v>0</v>
      </c>
      <c r="E45" s="388">
        <f ca="1">OFFSET(Apply_Lime!$I$16,$A45,0)*G45</f>
        <v>0</v>
      </c>
      <c r="F45" s="388">
        <f ca="1">OFFSET(Apply_Lime!$I$16,$A45,0)*(1-G45)</f>
        <v>0</v>
      </c>
      <c r="G45" s="566">
        <f>'Profit Calculator'!I28</f>
        <v>0</v>
      </c>
      <c r="H45" s="389">
        <f t="shared" ca="1" si="81"/>
        <v>5.9543420769569737</v>
      </c>
      <c r="I45" s="389">
        <f ca="1">'Site&amp;Soil'!$F$173*EXP('Site&amp;Soil'!$F$174*H45)</f>
        <v>0</v>
      </c>
      <c r="J45" s="389">
        <f t="shared" ca="1" si="65"/>
        <v>0.45000000000000007</v>
      </c>
      <c r="K45" s="389">
        <f t="shared" ca="1" si="84"/>
        <v>9.1496801351106175E-2</v>
      </c>
      <c r="L45" s="390">
        <f t="shared" ca="1" si="0"/>
        <v>9.8746424817171665E-4</v>
      </c>
      <c r="M45" s="391">
        <f t="shared" ca="1" si="1"/>
        <v>0</v>
      </c>
      <c r="N45" s="392">
        <f t="shared" ca="1" si="2"/>
        <v>0</v>
      </c>
      <c r="O45" s="392">
        <f t="shared" ca="1" si="66"/>
        <v>23963.111397598113</v>
      </c>
      <c r="P45" s="391">
        <f t="shared" ca="1" si="67"/>
        <v>0.97993001944934288</v>
      </c>
      <c r="Q45" s="391">
        <f t="shared" ca="1" si="3"/>
        <v>2.3662715780084316E-3</v>
      </c>
      <c r="R45" s="391">
        <f t="shared" ca="1" si="4"/>
        <v>3.0398786906925854E-4</v>
      </c>
      <c r="S45" s="391">
        <f t="shared" ca="1" si="5"/>
        <v>4.5828526865314941E-3</v>
      </c>
      <c r="T45" s="389">
        <f t="shared" ca="1" si="6"/>
        <v>5.958924929643505</v>
      </c>
      <c r="U45" s="389">
        <f t="shared" ca="1" si="7"/>
        <v>0.43151621833957732</v>
      </c>
      <c r="V45" s="393">
        <f t="shared" ca="1" si="8"/>
        <v>1.1358682612462206E-3</v>
      </c>
      <c r="W45" s="389">
        <f t="shared" ca="1" si="9"/>
        <v>-2.5241516916582676E-3</v>
      </c>
      <c r="X45" s="394"/>
      <c r="Y45" s="372"/>
      <c r="Z45" s="389">
        <f t="shared" ca="1" si="82"/>
        <v>4.9596896690349768</v>
      </c>
      <c r="AA45" s="389">
        <f ca="1">'Site&amp;Soil'!$G$173*EXP('Site&amp;Soil'!$G$174*Z45)</f>
        <v>0</v>
      </c>
      <c r="AB45" s="389">
        <f t="shared" ca="1" si="10"/>
        <v>0.41625000000000001</v>
      </c>
      <c r="AC45" s="389">
        <f t="shared" si="85"/>
        <v>0</v>
      </c>
      <c r="AD45" s="390">
        <f t="shared" ca="1" si="11"/>
        <v>0</v>
      </c>
      <c r="AE45" s="391">
        <f t="shared" ca="1" si="12"/>
        <v>0</v>
      </c>
      <c r="AF45" s="392">
        <f t="shared" ca="1" si="13"/>
        <v>0</v>
      </c>
      <c r="AG45" s="392">
        <f t="shared" ca="1" si="68"/>
        <v>0</v>
      </c>
      <c r="AH45" s="391">
        <f t="shared" ca="1" si="69"/>
        <v>0</v>
      </c>
      <c r="AI45" s="391">
        <f t="shared" ca="1" si="14"/>
        <v>0</v>
      </c>
      <c r="AJ45" s="391">
        <f t="shared" ca="1" si="15"/>
        <v>0</v>
      </c>
      <c r="AK45" s="391">
        <f t="shared" ca="1" si="16"/>
        <v>7.3030118695317369E-4</v>
      </c>
      <c r="AL45" s="389">
        <f t="shared" ca="1" si="17"/>
        <v>4.9604199702219303</v>
      </c>
      <c r="AM45" s="389">
        <f t="shared" ca="1" si="18"/>
        <v>0</v>
      </c>
      <c r="AN45" s="393">
        <f t="shared" ca="1" si="19"/>
        <v>0</v>
      </c>
      <c r="AO45" s="389">
        <f t="shared" ca="1" si="20"/>
        <v>2.7288126396305601E-3</v>
      </c>
      <c r="AP45" s="394"/>
      <c r="AQ45" s="372"/>
      <c r="AR45" s="389">
        <f t="shared" ca="1" si="83"/>
        <v>4.42</v>
      </c>
      <c r="AS45" s="389">
        <f ca="1">'Site&amp;Soil'!$H$173*EXP('Site&amp;Soil'!$H$174*AR45)</f>
        <v>0</v>
      </c>
      <c r="AT45" s="389">
        <f t="shared" ca="1" si="21"/>
        <v>0.38250000000000001</v>
      </c>
      <c r="AU45" s="389">
        <f t="shared" si="86"/>
        <v>0</v>
      </c>
      <c r="AV45" s="390">
        <f t="shared" ca="1" si="22"/>
        <v>0</v>
      </c>
      <c r="AW45" s="391">
        <f t="shared" ca="1" si="23"/>
        <v>0</v>
      </c>
      <c r="AX45" s="392">
        <f t="shared" ca="1" si="24"/>
        <v>0</v>
      </c>
      <c r="AY45" s="392">
        <f t="shared" ca="1" si="70"/>
        <v>0</v>
      </c>
      <c r="AZ45" s="391">
        <f t="shared" ca="1" si="71"/>
        <v>0</v>
      </c>
      <c r="BA45" s="391">
        <f t="shared" ca="1" si="25"/>
        <v>0</v>
      </c>
      <c r="BB45" s="391">
        <f t="shared" ca="1" si="26"/>
        <v>0</v>
      </c>
      <c r="BC45" s="391">
        <f t="shared" ca="1" si="27"/>
        <v>0</v>
      </c>
      <c r="BD45" s="389">
        <f t="shared" ca="1" si="28"/>
        <v>4.42</v>
      </c>
      <c r="BE45" s="389">
        <f t="shared" ca="1" si="29"/>
        <v>7.6499999999998375E-3</v>
      </c>
      <c r="BF45" s="393">
        <f t="shared" ca="1" si="30"/>
        <v>0</v>
      </c>
      <c r="BG45" s="389">
        <f t="shared" ca="1" si="31"/>
        <v>0</v>
      </c>
      <c r="BH45" s="394"/>
      <c r="BI45" s="391"/>
      <c r="BJ45" s="392"/>
      <c r="BK45" s="391"/>
      <c r="BL45" s="391"/>
      <c r="BM45" s="391"/>
      <c r="BN45" s="391"/>
      <c r="BO45" s="372"/>
      <c r="BP45" s="372"/>
      <c r="BQ45" s="372"/>
      <c r="BR45" s="372"/>
      <c r="BS45" s="372"/>
      <c r="BT45" s="372"/>
      <c r="BU45" s="372"/>
      <c r="BV45" s="372"/>
      <c r="BW45" s="372"/>
      <c r="BX45" s="372"/>
      <c r="BZ45" s="388">
        <f ca="1">OFFSET(Apply_Lime!$O$16,$A45,0)</f>
        <v>0</v>
      </c>
      <c r="CA45" s="388">
        <f ca="1">OFFSET(Apply_Lime!$P$16,$A45,0)*CA$7</f>
        <v>0</v>
      </c>
      <c r="CB45" s="388">
        <f ca="1">OFFSET(Apply_Lime!$P$16,$A45,0)*CB$7</f>
        <v>0</v>
      </c>
      <c r="CC45" s="372"/>
      <c r="CD45" s="389" t="e">
        <f t="shared" ca="1" si="72"/>
        <v>#VALUE!</v>
      </c>
      <c r="CE45" s="389" t="e">
        <f ca="1">'Site&amp;Soil'!$F$173*EXP('Site&amp;Soil'!$F$174*CD45)</f>
        <v>#VALUE!</v>
      </c>
      <c r="CF45" s="389" t="e">
        <f t="shared" ca="1" si="32"/>
        <v>#VALUE!</v>
      </c>
      <c r="CG45" s="389">
        <f t="shared" si="87"/>
        <v>0</v>
      </c>
      <c r="CH45" s="390" t="e">
        <f t="shared" ca="1" si="33"/>
        <v>#VALUE!</v>
      </c>
      <c r="CI45" s="391">
        <f t="shared" ca="1" si="34"/>
        <v>0</v>
      </c>
      <c r="CJ45" s="392">
        <f t="shared" ca="1" si="35"/>
        <v>0</v>
      </c>
      <c r="CK45" s="392" t="e">
        <f t="shared" ca="1" si="73"/>
        <v>#VALUE!</v>
      </c>
      <c r="CL45" s="391" t="e">
        <f t="shared" ca="1" si="74"/>
        <v>#VALUE!</v>
      </c>
      <c r="CM45" s="391" t="e">
        <f t="shared" ca="1" si="36"/>
        <v>#VALUE!</v>
      </c>
      <c r="CN45" s="391" t="e">
        <f t="shared" ca="1" si="37"/>
        <v>#VALUE!</v>
      </c>
      <c r="CO45" s="391" t="e">
        <f t="shared" ca="1" si="38"/>
        <v>#VALUE!</v>
      </c>
      <c r="CP45" s="389" t="e">
        <f t="shared" ca="1" si="39"/>
        <v>#VALUE!</v>
      </c>
      <c r="CQ45" s="389" t="e">
        <f t="shared" ca="1" si="40"/>
        <v>#VALUE!</v>
      </c>
      <c r="CR45" s="393" t="e">
        <f t="shared" ca="1" si="41"/>
        <v>#VALUE!</v>
      </c>
      <c r="CS45" s="389" t="e">
        <f t="shared" ca="1" si="42"/>
        <v>#VALUE!</v>
      </c>
      <c r="CT45" s="394"/>
      <c r="CU45" s="372"/>
      <c r="CV45" s="389" t="e">
        <f t="shared" ca="1" si="75"/>
        <v>#VALUE!</v>
      </c>
      <c r="CW45" s="389" t="e">
        <f ca="1">'Site&amp;Soil'!$G$173*EXP('Site&amp;Soil'!$G$174*CV45)</f>
        <v>#VALUE!</v>
      </c>
      <c r="CX45" s="389" t="e">
        <f t="shared" ca="1" si="43"/>
        <v>#VALUE!</v>
      </c>
      <c r="CY45" s="389">
        <f t="shared" si="88"/>
        <v>0</v>
      </c>
      <c r="CZ45" s="390" t="e">
        <f t="shared" ca="1" si="44"/>
        <v>#VALUE!</v>
      </c>
      <c r="DA45" s="391">
        <f t="shared" ca="1" si="45"/>
        <v>0</v>
      </c>
      <c r="DB45" s="392">
        <f t="shared" ca="1" si="46"/>
        <v>0</v>
      </c>
      <c r="DC45" s="392" t="e">
        <f t="shared" ca="1" si="76"/>
        <v>#VALUE!</v>
      </c>
      <c r="DD45" s="391" t="e">
        <f t="shared" ca="1" si="77"/>
        <v>#VALUE!</v>
      </c>
      <c r="DE45" s="391" t="e">
        <f t="shared" ca="1" si="47"/>
        <v>#VALUE!</v>
      </c>
      <c r="DF45" s="391" t="e">
        <f t="shared" ca="1" si="48"/>
        <v>#VALUE!</v>
      </c>
      <c r="DG45" s="391" t="e">
        <f t="shared" ca="1" si="49"/>
        <v>#VALUE!</v>
      </c>
      <c r="DH45" s="389" t="e">
        <f t="shared" ca="1" si="50"/>
        <v>#VALUE!</v>
      </c>
      <c r="DI45" s="389" t="e">
        <f t="shared" ca="1" si="51"/>
        <v>#VALUE!</v>
      </c>
      <c r="DJ45" s="393" t="e">
        <f t="shared" ca="1" si="52"/>
        <v>#VALUE!</v>
      </c>
      <c r="DK45" s="389" t="e">
        <f t="shared" ca="1" si="53"/>
        <v>#VALUE!</v>
      </c>
      <c r="DL45" s="394"/>
      <c r="DM45" s="372"/>
      <c r="DN45" s="389" t="e">
        <f t="shared" ca="1" si="78"/>
        <v>#VALUE!</v>
      </c>
      <c r="DO45" s="389" t="e">
        <f ca="1">'Site&amp;Soil'!$H$173*EXP('Site&amp;Soil'!$H$174*DN45)</f>
        <v>#VALUE!</v>
      </c>
      <c r="DP45" s="389" t="e">
        <f t="shared" ca="1" si="54"/>
        <v>#VALUE!</v>
      </c>
      <c r="DQ45" s="389">
        <f t="shared" si="89"/>
        <v>0</v>
      </c>
      <c r="DR45" s="390" t="e">
        <f t="shared" ca="1" si="55"/>
        <v>#VALUE!</v>
      </c>
      <c r="DS45" s="391">
        <f t="shared" ca="1" si="56"/>
        <v>0</v>
      </c>
      <c r="DT45" s="392">
        <f t="shared" ca="1" si="57"/>
        <v>0</v>
      </c>
      <c r="DU45" s="392" t="e">
        <f t="shared" ca="1" si="79"/>
        <v>#VALUE!</v>
      </c>
      <c r="DV45" s="391" t="e">
        <f t="shared" ca="1" si="80"/>
        <v>#VALUE!</v>
      </c>
      <c r="DW45" s="391" t="e">
        <f t="shared" ca="1" si="58"/>
        <v>#VALUE!</v>
      </c>
      <c r="DX45" s="391" t="e">
        <f t="shared" ca="1" si="59"/>
        <v>#VALUE!</v>
      </c>
      <c r="DY45" s="391" t="e">
        <f t="shared" ca="1" si="60"/>
        <v>#VALUE!</v>
      </c>
      <c r="DZ45" s="389" t="e">
        <f t="shared" ca="1" si="61"/>
        <v>#VALUE!</v>
      </c>
      <c r="EA45" s="389" t="e">
        <f t="shared" ca="1" si="62"/>
        <v>#VALUE!</v>
      </c>
      <c r="EB45" s="393" t="e">
        <f t="shared" ca="1" si="63"/>
        <v>#VALUE!</v>
      </c>
      <c r="EC45" s="389" t="e">
        <f t="shared" ca="1" si="64"/>
        <v>#VALUE!</v>
      </c>
      <c r="ED45" s="394"/>
      <c r="EE45" s="391"/>
      <c r="EF45" s="392"/>
      <c r="EG45" s="391"/>
      <c r="EH45" s="391"/>
      <c r="EI45" s="391"/>
      <c r="EJ45" s="391"/>
      <c r="EK45" s="372"/>
      <c r="EL45" s="372"/>
      <c r="EM45" s="372"/>
      <c r="EN45" s="372"/>
      <c r="EO45" s="372"/>
      <c r="EP45" s="372"/>
      <c r="EQ45" s="372"/>
      <c r="ER45" s="372"/>
      <c r="ES45" s="372"/>
      <c r="ET45" s="372"/>
    </row>
    <row r="46" spans="1:150" x14ac:dyDescent="0.2">
      <c r="A46" s="372"/>
      <c r="B46" s="372">
        <v>38</v>
      </c>
      <c r="C46" s="372" t="s">
        <v>301</v>
      </c>
      <c r="D46" s="19"/>
      <c r="E46" s="19"/>
      <c r="F46" s="19"/>
      <c r="G46" s="372"/>
      <c r="H46" s="389">
        <f t="shared" ca="1" si="81"/>
        <v>5.9564007779518464</v>
      </c>
      <c r="I46" s="389">
        <f ca="1">'Site&amp;Soil'!$F$173*EXP('Site&amp;Soil'!$F$174*H46)</f>
        <v>0</v>
      </c>
      <c r="J46" s="389">
        <f t="shared" ca="1" si="65"/>
        <v>0.45000000000000007</v>
      </c>
      <c r="K46" s="389">
        <f t="shared" ca="1" si="84"/>
        <v>0.1373529669593018</v>
      </c>
      <c r="L46" s="390">
        <f t="shared" ca="1" si="0"/>
        <v>1.4751437488764432E-3</v>
      </c>
      <c r="M46" s="391">
        <f t="shared" si="1"/>
        <v>0</v>
      </c>
      <c r="N46" s="392">
        <f t="shared" si="2"/>
        <v>0</v>
      </c>
      <c r="O46" s="392">
        <f t="shared" ca="1" si="66"/>
        <v>23905.246827378447</v>
      </c>
      <c r="P46" s="391">
        <f t="shared" ca="1" si="67"/>
        <v>0.97756374787133449</v>
      </c>
      <c r="Q46" s="391">
        <f t="shared" ca="1" si="3"/>
        <v>3.5263675422755746E-3</v>
      </c>
      <c r="R46" s="391">
        <f t="shared" ca="1" si="4"/>
        <v>4.5349893488193178E-4</v>
      </c>
      <c r="S46" s="391">
        <f t="shared" ca="1" si="5"/>
        <v>6.8285969053192052E-3</v>
      </c>
      <c r="T46" s="389">
        <f t="shared" ca="1" si="6"/>
        <v>5.9632293748571659</v>
      </c>
      <c r="U46" s="389">
        <f t="shared" ca="1" si="7"/>
        <v>0.43345321868572473</v>
      </c>
      <c r="V46" s="393">
        <f t="shared" ca="1" si="8"/>
        <v>1.7298548045746195E-3</v>
      </c>
      <c r="W46" s="389">
        <f t="shared" ca="1" si="9"/>
        <v>-3.8441217879435982E-3</v>
      </c>
      <c r="X46" s="394"/>
      <c r="Y46" s="372"/>
      <c r="Z46" s="389">
        <f t="shared" ca="1" si="82"/>
        <v>4.9631487828615608</v>
      </c>
      <c r="AA46" s="389">
        <f ca="1">'Site&amp;Soil'!$G$173*EXP('Site&amp;Soil'!$G$174*Z46)</f>
        <v>0</v>
      </c>
      <c r="AB46" s="389">
        <f t="shared" ca="1" si="10"/>
        <v>0.41625000000000001</v>
      </c>
      <c r="AC46" s="389">
        <f t="shared" si="85"/>
        <v>0</v>
      </c>
      <c r="AD46" s="390">
        <f t="shared" ca="1" si="11"/>
        <v>0</v>
      </c>
      <c r="AE46" s="391">
        <f t="shared" si="12"/>
        <v>0</v>
      </c>
      <c r="AF46" s="392">
        <f t="shared" si="13"/>
        <v>0</v>
      </c>
      <c r="AG46" s="392">
        <f t="shared" ca="1" si="68"/>
        <v>0</v>
      </c>
      <c r="AH46" s="391">
        <f t="shared" ca="1" si="69"/>
        <v>0</v>
      </c>
      <c r="AI46" s="391">
        <f t="shared" ca="1" si="14"/>
        <v>0</v>
      </c>
      <c r="AJ46" s="391">
        <f t="shared" ca="1" si="15"/>
        <v>0</v>
      </c>
      <c r="AK46" s="391">
        <f t="shared" ca="1" si="16"/>
        <v>1.0894869306472836E-3</v>
      </c>
      <c r="AL46" s="389">
        <f t="shared" ca="1" si="17"/>
        <v>4.9642382697922081</v>
      </c>
      <c r="AM46" s="389">
        <f t="shared" ca="1" si="18"/>
        <v>0</v>
      </c>
      <c r="AN46" s="393">
        <f t="shared" ca="1" si="19"/>
        <v>0</v>
      </c>
      <c r="AO46" s="389">
        <f t="shared" ca="1" si="20"/>
        <v>4.1558073383174037E-3</v>
      </c>
      <c r="AP46" s="394"/>
      <c r="AQ46" s="372"/>
      <c r="AR46" s="389">
        <f t="shared" ca="1" si="83"/>
        <v>4.42</v>
      </c>
      <c r="AS46" s="389">
        <f ca="1">'Site&amp;Soil'!$H$173*EXP('Site&amp;Soil'!$H$174*AR46)</f>
        <v>0</v>
      </c>
      <c r="AT46" s="389">
        <f t="shared" ca="1" si="21"/>
        <v>0.38250000000000001</v>
      </c>
      <c r="AU46" s="389">
        <f t="shared" si="86"/>
        <v>0</v>
      </c>
      <c r="AV46" s="390">
        <f t="shared" ca="1" si="22"/>
        <v>0</v>
      </c>
      <c r="AW46" s="391">
        <f t="shared" si="23"/>
        <v>0</v>
      </c>
      <c r="AX46" s="392">
        <f t="shared" si="24"/>
        <v>0</v>
      </c>
      <c r="AY46" s="392">
        <f t="shared" ca="1" si="70"/>
        <v>0</v>
      </c>
      <c r="AZ46" s="391">
        <f t="shared" ca="1" si="71"/>
        <v>0</v>
      </c>
      <c r="BA46" s="391">
        <f t="shared" ca="1" si="25"/>
        <v>0</v>
      </c>
      <c r="BB46" s="391">
        <f t="shared" ca="1" si="26"/>
        <v>0</v>
      </c>
      <c r="BC46" s="391">
        <f t="shared" ca="1" si="27"/>
        <v>0</v>
      </c>
      <c r="BD46" s="389">
        <f t="shared" ca="1" si="28"/>
        <v>4.42</v>
      </c>
      <c r="BE46" s="389">
        <f t="shared" ca="1" si="29"/>
        <v>7.6499999999998375E-3</v>
      </c>
      <c r="BF46" s="393">
        <f t="shared" ca="1" si="30"/>
        <v>0</v>
      </c>
      <c r="BG46" s="389">
        <f t="shared" ca="1" si="31"/>
        <v>0</v>
      </c>
      <c r="BH46" s="394"/>
      <c r="BI46" s="391"/>
      <c r="BJ46" s="392"/>
      <c r="BK46" s="391"/>
      <c r="BL46" s="391"/>
      <c r="BM46" s="391"/>
      <c r="BN46" s="391"/>
      <c r="BO46" s="372"/>
      <c r="BP46" s="372"/>
      <c r="BQ46" s="372"/>
      <c r="BR46" s="372"/>
      <c r="BS46" s="372"/>
      <c r="BT46" s="372"/>
      <c r="BU46" s="372"/>
      <c r="BV46" s="372"/>
      <c r="BW46" s="372"/>
      <c r="BX46" s="372"/>
      <c r="BZ46" s="19"/>
      <c r="CA46" s="19"/>
      <c r="CB46" s="19"/>
      <c r="CC46" s="372"/>
      <c r="CD46" s="389" t="e">
        <f t="shared" ca="1" si="72"/>
        <v>#VALUE!</v>
      </c>
      <c r="CE46" s="389" t="e">
        <f ca="1">'Site&amp;Soil'!$F$173*EXP('Site&amp;Soil'!$F$174*CD46)</f>
        <v>#VALUE!</v>
      </c>
      <c r="CF46" s="389" t="e">
        <f t="shared" ca="1" si="32"/>
        <v>#VALUE!</v>
      </c>
      <c r="CG46" s="389">
        <f t="shared" si="87"/>
        <v>0</v>
      </c>
      <c r="CH46" s="390" t="e">
        <f t="shared" ca="1" si="33"/>
        <v>#VALUE!</v>
      </c>
      <c r="CI46" s="391">
        <f t="shared" si="34"/>
        <v>0</v>
      </c>
      <c r="CJ46" s="392">
        <f t="shared" si="35"/>
        <v>0</v>
      </c>
      <c r="CK46" s="392" t="e">
        <f t="shared" ca="1" si="73"/>
        <v>#VALUE!</v>
      </c>
      <c r="CL46" s="391" t="e">
        <f t="shared" ca="1" si="74"/>
        <v>#VALUE!</v>
      </c>
      <c r="CM46" s="391" t="e">
        <f t="shared" ca="1" si="36"/>
        <v>#VALUE!</v>
      </c>
      <c r="CN46" s="391" t="e">
        <f t="shared" ca="1" si="37"/>
        <v>#VALUE!</v>
      </c>
      <c r="CO46" s="391" t="e">
        <f t="shared" ca="1" si="38"/>
        <v>#VALUE!</v>
      </c>
      <c r="CP46" s="389" t="e">
        <f t="shared" ca="1" si="39"/>
        <v>#VALUE!</v>
      </c>
      <c r="CQ46" s="389" t="e">
        <f t="shared" ca="1" si="40"/>
        <v>#VALUE!</v>
      </c>
      <c r="CR46" s="393" t="e">
        <f t="shared" ca="1" si="41"/>
        <v>#VALUE!</v>
      </c>
      <c r="CS46" s="389" t="e">
        <f t="shared" ca="1" si="42"/>
        <v>#VALUE!</v>
      </c>
      <c r="CT46" s="394"/>
      <c r="CU46" s="372"/>
      <c r="CV46" s="389" t="e">
        <f t="shared" ca="1" si="75"/>
        <v>#VALUE!</v>
      </c>
      <c r="CW46" s="389" t="e">
        <f ca="1">'Site&amp;Soil'!$G$173*EXP('Site&amp;Soil'!$G$174*CV46)</f>
        <v>#VALUE!</v>
      </c>
      <c r="CX46" s="389" t="e">
        <f t="shared" ca="1" si="43"/>
        <v>#VALUE!</v>
      </c>
      <c r="CY46" s="389">
        <f t="shared" si="88"/>
        <v>0</v>
      </c>
      <c r="CZ46" s="390" t="e">
        <f t="shared" ca="1" si="44"/>
        <v>#VALUE!</v>
      </c>
      <c r="DA46" s="391">
        <f t="shared" si="45"/>
        <v>0</v>
      </c>
      <c r="DB46" s="392">
        <f t="shared" si="46"/>
        <v>0</v>
      </c>
      <c r="DC46" s="392" t="e">
        <f t="shared" ca="1" si="76"/>
        <v>#VALUE!</v>
      </c>
      <c r="DD46" s="391" t="e">
        <f t="shared" ca="1" si="77"/>
        <v>#VALUE!</v>
      </c>
      <c r="DE46" s="391" t="e">
        <f t="shared" ca="1" si="47"/>
        <v>#VALUE!</v>
      </c>
      <c r="DF46" s="391" t="e">
        <f t="shared" ca="1" si="48"/>
        <v>#VALUE!</v>
      </c>
      <c r="DG46" s="391" t="e">
        <f t="shared" ca="1" si="49"/>
        <v>#VALUE!</v>
      </c>
      <c r="DH46" s="389" t="e">
        <f t="shared" ca="1" si="50"/>
        <v>#VALUE!</v>
      </c>
      <c r="DI46" s="389" t="e">
        <f t="shared" ca="1" si="51"/>
        <v>#VALUE!</v>
      </c>
      <c r="DJ46" s="393" t="e">
        <f t="shared" ca="1" si="52"/>
        <v>#VALUE!</v>
      </c>
      <c r="DK46" s="389" t="e">
        <f t="shared" ca="1" si="53"/>
        <v>#VALUE!</v>
      </c>
      <c r="DL46" s="394"/>
      <c r="DM46" s="372"/>
      <c r="DN46" s="389" t="e">
        <f t="shared" ca="1" si="78"/>
        <v>#VALUE!</v>
      </c>
      <c r="DO46" s="389" t="e">
        <f ca="1">'Site&amp;Soil'!$H$173*EXP('Site&amp;Soil'!$H$174*DN46)</f>
        <v>#VALUE!</v>
      </c>
      <c r="DP46" s="389" t="e">
        <f t="shared" ca="1" si="54"/>
        <v>#VALUE!</v>
      </c>
      <c r="DQ46" s="389">
        <f t="shared" si="89"/>
        <v>0</v>
      </c>
      <c r="DR46" s="390" t="e">
        <f t="shared" ca="1" si="55"/>
        <v>#VALUE!</v>
      </c>
      <c r="DS46" s="391">
        <f t="shared" si="56"/>
        <v>0</v>
      </c>
      <c r="DT46" s="392">
        <f t="shared" si="57"/>
        <v>0</v>
      </c>
      <c r="DU46" s="392" t="e">
        <f t="shared" ca="1" si="79"/>
        <v>#VALUE!</v>
      </c>
      <c r="DV46" s="391" t="e">
        <f t="shared" ca="1" si="80"/>
        <v>#VALUE!</v>
      </c>
      <c r="DW46" s="391" t="e">
        <f t="shared" ca="1" si="58"/>
        <v>#VALUE!</v>
      </c>
      <c r="DX46" s="391" t="e">
        <f t="shared" ca="1" si="59"/>
        <v>#VALUE!</v>
      </c>
      <c r="DY46" s="391" t="e">
        <f t="shared" ca="1" si="60"/>
        <v>#VALUE!</v>
      </c>
      <c r="DZ46" s="389" t="e">
        <f t="shared" ca="1" si="61"/>
        <v>#VALUE!</v>
      </c>
      <c r="EA46" s="389" t="e">
        <f t="shared" ca="1" si="62"/>
        <v>#VALUE!</v>
      </c>
      <c r="EB46" s="393" t="e">
        <f t="shared" ca="1" si="63"/>
        <v>#VALUE!</v>
      </c>
      <c r="EC46" s="389" t="e">
        <f t="shared" ca="1" si="64"/>
        <v>#VALUE!</v>
      </c>
      <c r="ED46" s="394"/>
      <c r="EE46" s="391"/>
      <c r="EF46" s="392"/>
      <c r="EG46" s="391"/>
      <c r="EH46" s="391"/>
      <c r="EI46" s="391"/>
      <c r="EJ46" s="391"/>
      <c r="EK46" s="372"/>
      <c r="EL46" s="372"/>
      <c r="EM46" s="372"/>
      <c r="EN46" s="372"/>
      <c r="EO46" s="372"/>
      <c r="EP46" s="372"/>
      <c r="EQ46" s="372"/>
      <c r="ER46" s="372"/>
      <c r="ES46" s="372"/>
      <c r="ET46" s="372"/>
    </row>
    <row r="47" spans="1:150" x14ac:dyDescent="0.2">
      <c r="A47" s="372"/>
      <c r="B47" s="372">
        <v>39</v>
      </c>
      <c r="C47" s="372" t="s">
        <v>302</v>
      </c>
      <c r="D47" s="388"/>
      <c r="E47" s="388"/>
      <c r="F47" s="19"/>
      <c r="G47" s="372"/>
      <c r="H47" s="389">
        <f t="shared" ca="1" si="81"/>
        <v>5.9593852530692226</v>
      </c>
      <c r="I47" s="389">
        <f ca="1">'Site&amp;Soil'!$F$173*EXP('Site&amp;Soil'!$F$174*H47)</f>
        <v>0</v>
      </c>
      <c r="J47" s="389">
        <f t="shared" ca="1" si="65"/>
        <v>0.45000000000000007</v>
      </c>
      <c r="K47" s="389">
        <f t="shared" ca="1" si="84"/>
        <v>0.19369872998029833</v>
      </c>
      <c r="L47" s="390">
        <f t="shared" ca="1" si="0"/>
        <v>2.0656198976272051E-3</v>
      </c>
      <c r="M47" s="391">
        <f t="shared" si="1"/>
        <v>0</v>
      </c>
      <c r="N47" s="392">
        <f t="shared" si="2"/>
        <v>0</v>
      </c>
      <c r="O47" s="392">
        <f t="shared" ca="1" si="66"/>
        <v>23819.013385635422</v>
      </c>
      <c r="P47" s="391">
        <f t="shared" ca="1" si="67"/>
        <v>0.97403738032905895</v>
      </c>
      <c r="Q47" s="391">
        <f t="shared" ca="1" si="3"/>
        <v>4.9201027991217271E-3</v>
      </c>
      <c r="R47" s="391">
        <f t="shared" ca="1" si="4"/>
        <v>6.337068800559109E-4</v>
      </c>
      <c r="S47" s="391">
        <f t="shared" ca="1" si="5"/>
        <v>9.5253242645907017E-3</v>
      </c>
      <c r="T47" s="389">
        <f t="shared" ca="1" si="6"/>
        <v>5.9689105773338129</v>
      </c>
      <c r="U47" s="389">
        <f t="shared" ca="1" si="7"/>
        <v>0.43600975980021589</v>
      </c>
      <c r="V47" s="393">
        <f t="shared" ca="1" si="8"/>
        <v>2.4861856837327984E-3</v>
      </c>
      <c r="W47" s="389">
        <f t="shared" ca="1" si="9"/>
        <v>-5.5248570749617731E-3</v>
      </c>
      <c r="X47" s="394"/>
      <c r="Y47" s="372"/>
      <c r="Z47" s="389">
        <f t="shared" ca="1" si="82"/>
        <v>4.9683940771305251</v>
      </c>
      <c r="AA47" s="389">
        <f ca="1">'Site&amp;Soil'!$G$173*EXP('Site&amp;Soil'!$G$174*Z47)</f>
        <v>0</v>
      </c>
      <c r="AB47" s="389">
        <f t="shared" ca="1" si="10"/>
        <v>0.41625000000000001</v>
      </c>
      <c r="AC47" s="389">
        <f t="shared" si="85"/>
        <v>0</v>
      </c>
      <c r="AD47" s="390">
        <f t="shared" ca="1" si="11"/>
        <v>0</v>
      </c>
      <c r="AE47" s="391">
        <f t="shared" si="12"/>
        <v>0</v>
      </c>
      <c r="AF47" s="392">
        <f t="shared" si="13"/>
        <v>0</v>
      </c>
      <c r="AG47" s="392">
        <f t="shared" ca="1" si="68"/>
        <v>0</v>
      </c>
      <c r="AH47" s="391">
        <f t="shared" ca="1" si="69"/>
        <v>0</v>
      </c>
      <c r="AI47" s="391">
        <f t="shared" ca="1" si="14"/>
        <v>0</v>
      </c>
      <c r="AJ47" s="391">
        <f t="shared" ca="1" si="15"/>
        <v>0</v>
      </c>
      <c r="AK47" s="391">
        <f t="shared" ca="1" si="16"/>
        <v>1.5224189310652514E-3</v>
      </c>
      <c r="AL47" s="389">
        <f t="shared" ca="1" si="17"/>
        <v>4.9699164960615905</v>
      </c>
      <c r="AM47" s="389">
        <f t="shared" ca="1" si="18"/>
        <v>0</v>
      </c>
      <c r="AN47" s="393">
        <f t="shared" ca="1" si="19"/>
        <v>0</v>
      </c>
      <c r="AO47" s="389">
        <f t="shared" ca="1" si="20"/>
        <v>5.9728184594181341E-3</v>
      </c>
      <c r="AP47" s="394"/>
      <c r="AQ47" s="372"/>
      <c r="AR47" s="389">
        <f t="shared" ca="1" si="83"/>
        <v>4.42</v>
      </c>
      <c r="AS47" s="389">
        <f ca="1">'Site&amp;Soil'!$H$173*EXP('Site&amp;Soil'!$H$174*AR47)</f>
        <v>0</v>
      </c>
      <c r="AT47" s="389">
        <f t="shared" ca="1" si="21"/>
        <v>0.38250000000000001</v>
      </c>
      <c r="AU47" s="389">
        <f t="shared" si="86"/>
        <v>0</v>
      </c>
      <c r="AV47" s="390">
        <f t="shared" ca="1" si="22"/>
        <v>0</v>
      </c>
      <c r="AW47" s="391">
        <f t="shared" si="23"/>
        <v>0</v>
      </c>
      <c r="AX47" s="392">
        <f t="shared" si="24"/>
        <v>0</v>
      </c>
      <c r="AY47" s="392">
        <f t="shared" ca="1" si="70"/>
        <v>0</v>
      </c>
      <c r="AZ47" s="391">
        <f t="shared" ca="1" si="71"/>
        <v>0</v>
      </c>
      <c r="BA47" s="391">
        <f t="shared" ca="1" si="25"/>
        <v>0</v>
      </c>
      <c r="BB47" s="391">
        <f t="shared" ca="1" si="26"/>
        <v>0</v>
      </c>
      <c r="BC47" s="391">
        <f t="shared" ca="1" si="27"/>
        <v>0</v>
      </c>
      <c r="BD47" s="389">
        <f t="shared" ca="1" si="28"/>
        <v>4.42</v>
      </c>
      <c r="BE47" s="389">
        <f t="shared" ca="1" si="29"/>
        <v>7.6499999999998375E-3</v>
      </c>
      <c r="BF47" s="393">
        <f t="shared" ca="1" si="30"/>
        <v>0</v>
      </c>
      <c r="BG47" s="389">
        <f t="shared" ca="1" si="31"/>
        <v>0</v>
      </c>
      <c r="BH47" s="394"/>
      <c r="BI47" s="391"/>
      <c r="BJ47" s="392"/>
      <c r="BK47" s="391"/>
      <c r="BL47" s="391"/>
      <c r="BM47" s="391"/>
      <c r="BN47" s="391"/>
      <c r="BO47" s="372"/>
      <c r="BP47" s="372"/>
      <c r="BQ47" s="372"/>
      <c r="BR47" s="372"/>
      <c r="BS47" s="372"/>
      <c r="BT47" s="372"/>
      <c r="BU47" s="372"/>
      <c r="BV47" s="372"/>
      <c r="BW47" s="372"/>
      <c r="BX47" s="372"/>
      <c r="BZ47" s="388"/>
      <c r="CA47" s="388"/>
      <c r="CB47" s="19"/>
      <c r="CC47" s="372"/>
      <c r="CD47" s="389" t="e">
        <f t="shared" ca="1" si="72"/>
        <v>#VALUE!</v>
      </c>
      <c r="CE47" s="389" t="e">
        <f ca="1">'Site&amp;Soil'!$F$173*EXP('Site&amp;Soil'!$F$174*CD47)</f>
        <v>#VALUE!</v>
      </c>
      <c r="CF47" s="389" t="e">
        <f t="shared" ca="1" si="32"/>
        <v>#VALUE!</v>
      </c>
      <c r="CG47" s="389">
        <f t="shared" si="87"/>
        <v>0</v>
      </c>
      <c r="CH47" s="390" t="e">
        <f t="shared" ca="1" si="33"/>
        <v>#VALUE!</v>
      </c>
      <c r="CI47" s="391">
        <f t="shared" si="34"/>
        <v>0</v>
      </c>
      <c r="CJ47" s="392">
        <f t="shared" si="35"/>
        <v>0</v>
      </c>
      <c r="CK47" s="392" t="e">
        <f t="shared" ca="1" si="73"/>
        <v>#VALUE!</v>
      </c>
      <c r="CL47" s="391" t="e">
        <f t="shared" ca="1" si="74"/>
        <v>#VALUE!</v>
      </c>
      <c r="CM47" s="391" t="e">
        <f t="shared" ca="1" si="36"/>
        <v>#VALUE!</v>
      </c>
      <c r="CN47" s="391" t="e">
        <f t="shared" ca="1" si="37"/>
        <v>#VALUE!</v>
      </c>
      <c r="CO47" s="391" t="e">
        <f t="shared" ca="1" si="38"/>
        <v>#VALUE!</v>
      </c>
      <c r="CP47" s="389" t="e">
        <f t="shared" ca="1" si="39"/>
        <v>#VALUE!</v>
      </c>
      <c r="CQ47" s="389" t="e">
        <f t="shared" ca="1" si="40"/>
        <v>#VALUE!</v>
      </c>
      <c r="CR47" s="393" t="e">
        <f t="shared" ca="1" si="41"/>
        <v>#VALUE!</v>
      </c>
      <c r="CS47" s="389" t="e">
        <f t="shared" ca="1" si="42"/>
        <v>#VALUE!</v>
      </c>
      <c r="CT47" s="394"/>
      <c r="CU47" s="372"/>
      <c r="CV47" s="389" t="e">
        <f t="shared" ca="1" si="75"/>
        <v>#VALUE!</v>
      </c>
      <c r="CW47" s="389" t="e">
        <f ca="1">'Site&amp;Soil'!$G$173*EXP('Site&amp;Soil'!$G$174*CV47)</f>
        <v>#VALUE!</v>
      </c>
      <c r="CX47" s="389" t="e">
        <f t="shared" ca="1" si="43"/>
        <v>#VALUE!</v>
      </c>
      <c r="CY47" s="389">
        <f t="shared" si="88"/>
        <v>0</v>
      </c>
      <c r="CZ47" s="390" t="e">
        <f t="shared" ca="1" si="44"/>
        <v>#VALUE!</v>
      </c>
      <c r="DA47" s="391">
        <f t="shared" si="45"/>
        <v>0</v>
      </c>
      <c r="DB47" s="392">
        <f t="shared" si="46"/>
        <v>0</v>
      </c>
      <c r="DC47" s="392" t="e">
        <f t="shared" ca="1" si="76"/>
        <v>#VALUE!</v>
      </c>
      <c r="DD47" s="391" t="e">
        <f t="shared" ca="1" si="77"/>
        <v>#VALUE!</v>
      </c>
      <c r="DE47" s="391" t="e">
        <f t="shared" ca="1" si="47"/>
        <v>#VALUE!</v>
      </c>
      <c r="DF47" s="391" t="e">
        <f t="shared" ca="1" si="48"/>
        <v>#VALUE!</v>
      </c>
      <c r="DG47" s="391" t="e">
        <f t="shared" ca="1" si="49"/>
        <v>#VALUE!</v>
      </c>
      <c r="DH47" s="389" t="e">
        <f t="shared" ca="1" si="50"/>
        <v>#VALUE!</v>
      </c>
      <c r="DI47" s="389" t="e">
        <f t="shared" ca="1" si="51"/>
        <v>#VALUE!</v>
      </c>
      <c r="DJ47" s="393" t="e">
        <f t="shared" ca="1" si="52"/>
        <v>#VALUE!</v>
      </c>
      <c r="DK47" s="389" t="e">
        <f t="shared" ca="1" si="53"/>
        <v>#VALUE!</v>
      </c>
      <c r="DL47" s="394"/>
      <c r="DM47" s="372"/>
      <c r="DN47" s="389" t="e">
        <f t="shared" ca="1" si="78"/>
        <v>#VALUE!</v>
      </c>
      <c r="DO47" s="389" t="e">
        <f ca="1">'Site&amp;Soil'!$H$173*EXP('Site&amp;Soil'!$H$174*DN47)</f>
        <v>#VALUE!</v>
      </c>
      <c r="DP47" s="389" t="e">
        <f t="shared" ca="1" si="54"/>
        <v>#VALUE!</v>
      </c>
      <c r="DQ47" s="389">
        <f t="shared" si="89"/>
        <v>0</v>
      </c>
      <c r="DR47" s="390" t="e">
        <f t="shared" ca="1" si="55"/>
        <v>#VALUE!</v>
      </c>
      <c r="DS47" s="391">
        <f t="shared" si="56"/>
        <v>0</v>
      </c>
      <c r="DT47" s="392">
        <f t="shared" si="57"/>
        <v>0</v>
      </c>
      <c r="DU47" s="392" t="e">
        <f t="shared" ca="1" si="79"/>
        <v>#VALUE!</v>
      </c>
      <c r="DV47" s="391" t="e">
        <f t="shared" ca="1" si="80"/>
        <v>#VALUE!</v>
      </c>
      <c r="DW47" s="391" t="e">
        <f t="shared" ca="1" si="58"/>
        <v>#VALUE!</v>
      </c>
      <c r="DX47" s="391" t="e">
        <f t="shared" ca="1" si="59"/>
        <v>#VALUE!</v>
      </c>
      <c r="DY47" s="391" t="e">
        <f t="shared" ca="1" si="60"/>
        <v>#VALUE!</v>
      </c>
      <c r="DZ47" s="389" t="e">
        <f t="shared" ca="1" si="61"/>
        <v>#VALUE!</v>
      </c>
      <c r="EA47" s="389" t="e">
        <f t="shared" ca="1" si="62"/>
        <v>#VALUE!</v>
      </c>
      <c r="EB47" s="393" t="e">
        <f t="shared" ca="1" si="63"/>
        <v>#VALUE!</v>
      </c>
      <c r="EC47" s="389" t="e">
        <f t="shared" ca="1" si="64"/>
        <v>#VALUE!</v>
      </c>
      <c r="ED47" s="394"/>
      <c r="EE47" s="391"/>
      <c r="EF47" s="392"/>
      <c r="EG47" s="391"/>
      <c r="EH47" s="391"/>
      <c r="EI47" s="391"/>
      <c r="EJ47" s="391"/>
      <c r="EK47" s="372"/>
      <c r="EL47" s="372"/>
      <c r="EM47" s="372"/>
      <c r="EN47" s="372"/>
      <c r="EO47" s="372"/>
      <c r="EP47" s="372"/>
      <c r="EQ47" s="372"/>
      <c r="ER47" s="372"/>
      <c r="ES47" s="372"/>
      <c r="ET47" s="372"/>
    </row>
    <row r="48" spans="1:150" x14ac:dyDescent="0.2">
      <c r="A48" s="372"/>
      <c r="B48" s="372">
        <v>40</v>
      </c>
      <c r="C48" s="372" t="s">
        <v>303</v>
      </c>
      <c r="D48" s="388"/>
      <c r="E48" s="388"/>
      <c r="F48" s="19"/>
      <c r="G48" s="372"/>
      <c r="H48" s="389">
        <f t="shared" ca="1" si="81"/>
        <v>5.9633857202588514</v>
      </c>
      <c r="I48" s="389">
        <f ca="1">'Site&amp;Soil'!$F$173*EXP('Site&amp;Soil'!$F$174*H48)</f>
        <v>0</v>
      </c>
      <c r="J48" s="389">
        <f t="shared" ca="1" si="65"/>
        <v>0.45000000000000007</v>
      </c>
      <c r="K48" s="389">
        <f t="shared" ca="1" si="84"/>
        <v>0.2566091252630372</v>
      </c>
      <c r="L48" s="390">
        <f t="shared" ca="1" si="0"/>
        <v>2.7106663959803514E-3</v>
      </c>
      <c r="M48" s="391">
        <f t="shared" si="1"/>
        <v>0</v>
      </c>
      <c r="N48" s="392">
        <f t="shared" si="2"/>
        <v>0</v>
      </c>
      <c r="O48" s="392">
        <f t="shared" ca="1" si="66"/>
        <v>23698.697680306544</v>
      </c>
      <c r="P48" s="391">
        <f t="shared" ca="1" si="67"/>
        <v>0.96911727752993726</v>
      </c>
      <c r="Q48" s="391">
        <f t="shared" ca="1" si="3"/>
        <v>6.4239263430504456E-3</v>
      </c>
      <c r="R48" s="391">
        <f t="shared" ca="1" si="4"/>
        <v>8.2911067131075534E-4</v>
      </c>
      <c r="S48" s="391">
        <f t="shared" ca="1" si="5"/>
        <v>1.2432923714977088E-2</v>
      </c>
      <c r="T48" s="389">
        <f t="shared" ca="1" si="6"/>
        <v>5.9758186439738283</v>
      </c>
      <c r="U48" s="389">
        <f t="shared" ca="1" si="7"/>
        <v>0.43911838978822282</v>
      </c>
      <c r="V48" s="393">
        <f t="shared" ca="1" si="8"/>
        <v>3.370329529103073E-3</v>
      </c>
      <c r="W48" s="389">
        <f t="shared" ca="1" si="9"/>
        <v>-7.4896211757846057E-3</v>
      </c>
      <c r="X48" s="394"/>
      <c r="Y48" s="372"/>
      <c r="Z48" s="389">
        <f t="shared" ca="1" si="82"/>
        <v>4.9758893145210088</v>
      </c>
      <c r="AA48" s="389">
        <f ca="1">'Site&amp;Soil'!$G$173*EXP('Site&amp;Soil'!$G$174*Z48)</f>
        <v>0</v>
      </c>
      <c r="AB48" s="389">
        <f t="shared" ca="1" si="10"/>
        <v>0.41625000000000001</v>
      </c>
      <c r="AC48" s="389">
        <f t="shared" si="85"/>
        <v>0</v>
      </c>
      <c r="AD48" s="390">
        <f t="shared" ca="1" si="11"/>
        <v>0</v>
      </c>
      <c r="AE48" s="391">
        <f t="shared" si="12"/>
        <v>0</v>
      </c>
      <c r="AF48" s="392">
        <f t="shared" si="13"/>
        <v>0</v>
      </c>
      <c r="AG48" s="392">
        <f t="shared" ca="1" si="68"/>
        <v>0</v>
      </c>
      <c r="AH48" s="391">
        <f t="shared" ca="1" si="69"/>
        <v>0</v>
      </c>
      <c r="AI48" s="391">
        <f t="shared" ca="1" si="14"/>
        <v>0</v>
      </c>
      <c r="AJ48" s="391">
        <f t="shared" ca="1" si="15"/>
        <v>0</v>
      </c>
      <c r="AK48" s="391">
        <f t="shared" ca="1" si="16"/>
        <v>1.9918574686144273E-3</v>
      </c>
      <c r="AL48" s="389">
        <f t="shared" ca="1" si="17"/>
        <v>4.9778811719896234</v>
      </c>
      <c r="AM48" s="389">
        <f t="shared" ca="1" si="18"/>
        <v>0</v>
      </c>
      <c r="AN48" s="393">
        <f t="shared" ca="1" si="19"/>
        <v>0</v>
      </c>
      <c r="AO48" s="389">
        <f t="shared" ca="1" si="20"/>
        <v>8.0968877576049793E-3</v>
      </c>
      <c r="AP48" s="394"/>
      <c r="AQ48" s="372"/>
      <c r="AR48" s="389">
        <f t="shared" ca="1" si="83"/>
        <v>4.42</v>
      </c>
      <c r="AS48" s="389">
        <f ca="1">'Site&amp;Soil'!$H$173*EXP('Site&amp;Soil'!$H$174*AR48)</f>
        <v>0</v>
      </c>
      <c r="AT48" s="389">
        <f t="shared" ca="1" si="21"/>
        <v>0.38250000000000001</v>
      </c>
      <c r="AU48" s="389">
        <f t="shared" si="86"/>
        <v>0</v>
      </c>
      <c r="AV48" s="390">
        <f t="shared" ca="1" si="22"/>
        <v>0</v>
      </c>
      <c r="AW48" s="391">
        <f t="shared" si="23"/>
        <v>0</v>
      </c>
      <c r="AX48" s="392">
        <f t="shared" si="24"/>
        <v>0</v>
      </c>
      <c r="AY48" s="392">
        <f t="shared" ca="1" si="70"/>
        <v>0</v>
      </c>
      <c r="AZ48" s="391">
        <f t="shared" ca="1" si="71"/>
        <v>0</v>
      </c>
      <c r="BA48" s="391">
        <f t="shared" ca="1" si="25"/>
        <v>0</v>
      </c>
      <c r="BB48" s="391">
        <f t="shared" ca="1" si="26"/>
        <v>0</v>
      </c>
      <c r="BC48" s="391">
        <f t="shared" ca="1" si="27"/>
        <v>0</v>
      </c>
      <c r="BD48" s="389">
        <f t="shared" ca="1" si="28"/>
        <v>4.42</v>
      </c>
      <c r="BE48" s="389">
        <f t="shared" ca="1" si="29"/>
        <v>7.6499999999998375E-3</v>
      </c>
      <c r="BF48" s="393">
        <f t="shared" ca="1" si="30"/>
        <v>0</v>
      </c>
      <c r="BG48" s="389">
        <f t="shared" ca="1" si="31"/>
        <v>0</v>
      </c>
      <c r="BH48" s="394"/>
      <c r="BI48" s="391"/>
      <c r="BJ48" s="392"/>
      <c r="BK48" s="391"/>
      <c r="BL48" s="391"/>
      <c r="BM48" s="391"/>
      <c r="BN48" s="391"/>
      <c r="BO48" s="372"/>
      <c r="BP48" s="372"/>
      <c r="BQ48" s="372"/>
      <c r="BR48" s="372"/>
      <c r="BS48" s="372"/>
      <c r="BT48" s="372"/>
      <c r="BU48" s="372"/>
      <c r="BV48" s="372"/>
      <c r="BW48" s="372"/>
      <c r="BX48" s="372"/>
      <c r="BZ48" s="388"/>
      <c r="CA48" s="388"/>
      <c r="CB48" s="19"/>
      <c r="CC48" s="372"/>
      <c r="CD48" s="389" t="e">
        <f t="shared" ca="1" si="72"/>
        <v>#VALUE!</v>
      </c>
      <c r="CE48" s="389" t="e">
        <f ca="1">'Site&amp;Soil'!$F$173*EXP('Site&amp;Soil'!$F$174*CD48)</f>
        <v>#VALUE!</v>
      </c>
      <c r="CF48" s="389" t="e">
        <f t="shared" ca="1" si="32"/>
        <v>#VALUE!</v>
      </c>
      <c r="CG48" s="389">
        <f t="shared" si="87"/>
        <v>0</v>
      </c>
      <c r="CH48" s="390" t="e">
        <f t="shared" ca="1" si="33"/>
        <v>#VALUE!</v>
      </c>
      <c r="CI48" s="391">
        <f t="shared" si="34"/>
        <v>0</v>
      </c>
      <c r="CJ48" s="392">
        <f t="shared" si="35"/>
        <v>0</v>
      </c>
      <c r="CK48" s="392" t="e">
        <f t="shared" ca="1" si="73"/>
        <v>#VALUE!</v>
      </c>
      <c r="CL48" s="391" t="e">
        <f t="shared" ca="1" si="74"/>
        <v>#VALUE!</v>
      </c>
      <c r="CM48" s="391" t="e">
        <f t="shared" ca="1" si="36"/>
        <v>#VALUE!</v>
      </c>
      <c r="CN48" s="391" t="e">
        <f t="shared" ca="1" si="37"/>
        <v>#VALUE!</v>
      </c>
      <c r="CO48" s="391" t="e">
        <f t="shared" ca="1" si="38"/>
        <v>#VALUE!</v>
      </c>
      <c r="CP48" s="389" t="e">
        <f t="shared" ca="1" si="39"/>
        <v>#VALUE!</v>
      </c>
      <c r="CQ48" s="389" t="e">
        <f t="shared" ca="1" si="40"/>
        <v>#VALUE!</v>
      </c>
      <c r="CR48" s="393" t="e">
        <f t="shared" ca="1" si="41"/>
        <v>#VALUE!</v>
      </c>
      <c r="CS48" s="389" t="e">
        <f t="shared" ca="1" si="42"/>
        <v>#VALUE!</v>
      </c>
      <c r="CT48" s="394"/>
      <c r="CU48" s="372"/>
      <c r="CV48" s="389" t="e">
        <f t="shared" ca="1" si="75"/>
        <v>#VALUE!</v>
      </c>
      <c r="CW48" s="389" t="e">
        <f ca="1">'Site&amp;Soil'!$G$173*EXP('Site&amp;Soil'!$G$174*CV48)</f>
        <v>#VALUE!</v>
      </c>
      <c r="CX48" s="389" t="e">
        <f t="shared" ca="1" si="43"/>
        <v>#VALUE!</v>
      </c>
      <c r="CY48" s="389">
        <f t="shared" si="88"/>
        <v>0</v>
      </c>
      <c r="CZ48" s="390" t="e">
        <f t="shared" ca="1" si="44"/>
        <v>#VALUE!</v>
      </c>
      <c r="DA48" s="391">
        <f t="shared" si="45"/>
        <v>0</v>
      </c>
      <c r="DB48" s="392">
        <f t="shared" si="46"/>
        <v>0</v>
      </c>
      <c r="DC48" s="392" t="e">
        <f t="shared" ca="1" si="76"/>
        <v>#VALUE!</v>
      </c>
      <c r="DD48" s="391" t="e">
        <f t="shared" ca="1" si="77"/>
        <v>#VALUE!</v>
      </c>
      <c r="DE48" s="391" t="e">
        <f t="shared" ca="1" si="47"/>
        <v>#VALUE!</v>
      </c>
      <c r="DF48" s="391" t="e">
        <f t="shared" ca="1" si="48"/>
        <v>#VALUE!</v>
      </c>
      <c r="DG48" s="391" t="e">
        <f t="shared" ca="1" si="49"/>
        <v>#VALUE!</v>
      </c>
      <c r="DH48" s="389" t="e">
        <f t="shared" ca="1" si="50"/>
        <v>#VALUE!</v>
      </c>
      <c r="DI48" s="389" t="e">
        <f t="shared" ca="1" si="51"/>
        <v>#VALUE!</v>
      </c>
      <c r="DJ48" s="393" t="e">
        <f t="shared" ca="1" si="52"/>
        <v>#VALUE!</v>
      </c>
      <c r="DK48" s="389" t="e">
        <f t="shared" ca="1" si="53"/>
        <v>#VALUE!</v>
      </c>
      <c r="DL48" s="394"/>
      <c r="DM48" s="372"/>
      <c r="DN48" s="389" t="e">
        <f t="shared" ca="1" si="78"/>
        <v>#VALUE!</v>
      </c>
      <c r="DO48" s="389" t="e">
        <f ca="1">'Site&amp;Soil'!$H$173*EXP('Site&amp;Soil'!$H$174*DN48)</f>
        <v>#VALUE!</v>
      </c>
      <c r="DP48" s="389" t="e">
        <f t="shared" ca="1" si="54"/>
        <v>#VALUE!</v>
      </c>
      <c r="DQ48" s="389">
        <f t="shared" si="89"/>
        <v>0</v>
      </c>
      <c r="DR48" s="390" t="e">
        <f t="shared" ca="1" si="55"/>
        <v>#VALUE!</v>
      </c>
      <c r="DS48" s="391">
        <f t="shared" si="56"/>
        <v>0</v>
      </c>
      <c r="DT48" s="392">
        <f t="shared" si="57"/>
        <v>0</v>
      </c>
      <c r="DU48" s="392" t="e">
        <f t="shared" ca="1" si="79"/>
        <v>#VALUE!</v>
      </c>
      <c r="DV48" s="391" t="e">
        <f t="shared" ca="1" si="80"/>
        <v>#VALUE!</v>
      </c>
      <c r="DW48" s="391" t="e">
        <f t="shared" ca="1" si="58"/>
        <v>#VALUE!</v>
      </c>
      <c r="DX48" s="391" t="e">
        <f t="shared" ca="1" si="59"/>
        <v>#VALUE!</v>
      </c>
      <c r="DY48" s="391" t="e">
        <f t="shared" ca="1" si="60"/>
        <v>#VALUE!</v>
      </c>
      <c r="DZ48" s="389" t="e">
        <f t="shared" ca="1" si="61"/>
        <v>#VALUE!</v>
      </c>
      <c r="EA48" s="389" t="e">
        <f t="shared" ca="1" si="62"/>
        <v>#VALUE!</v>
      </c>
      <c r="EB48" s="393" t="e">
        <f t="shared" ca="1" si="63"/>
        <v>#VALUE!</v>
      </c>
      <c r="EC48" s="389" t="e">
        <f t="shared" ca="1" si="64"/>
        <v>#VALUE!</v>
      </c>
      <c r="ED48" s="394"/>
      <c r="EE48" s="391"/>
      <c r="EF48" s="392"/>
      <c r="EG48" s="391"/>
      <c r="EH48" s="391"/>
      <c r="EI48" s="391"/>
      <c r="EJ48" s="391"/>
      <c r="EK48" s="372"/>
      <c r="EL48" s="372"/>
      <c r="EM48" s="372"/>
      <c r="EN48" s="372"/>
      <c r="EO48" s="372"/>
      <c r="EP48" s="372"/>
      <c r="EQ48" s="372"/>
      <c r="ER48" s="372"/>
      <c r="ES48" s="372"/>
      <c r="ET48" s="372"/>
    </row>
    <row r="49" spans="1:150" x14ac:dyDescent="0.2">
      <c r="A49" s="372"/>
      <c r="B49" s="372">
        <v>41</v>
      </c>
      <c r="C49" s="372" t="s">
        <v>304</v>
      </c>
      <c r="D49" s="388"/>
      <c r="E49" s="388"/>
      <c r="F49" s="19"/>
      <c r="G49" s="372"/>
      <c r="H49" s="389">
        <f t="shared" ca="1" si="81"/>
        <v>5.9683290227980441</v>
      </c>
      <c r="I49" s="389">
        <f ca="1">'Site&amp;Soil'!$F$173*EXP('Site&amp;Soil'!$F$174*H49)</f>
        <v>0</v>
      </c>
      <c r="J49" s="389">
        <f t="shared" ca="1" si="65"/>
        <v>0.45000000000000007</v>
      </c>
      <c r="K49" s="389">
        <f t="shared" ca="1" si="84"/>
        <v>0.31935521622611851</v>
      </c>
      <c r="L49" s="390">
        <f t="shared" ca="1" si="0"/>
        <v>3.3341553622929258E-3</v>
      </c>
      <c r="M49" s="391">
        <f t="shared" si="1"/>
        <v>0</v>
      </c>
      <c r="N49" s="392">
        <f t="shared" si="2"/>
        <v>0</v>
      </c>
      <c r="O49" s="392">
        <f t="shared" ca="1" si="66"/>
        <v>23541.607623350246</v>
      </c>
      <c r="P49" s="391">
        <f t="shared" ca="1" si="67"/>
        <v>0.96269335118688681</v>
      </c>
      <c r="Q49" s="391">
        <f t="shared" ca="1" si="3"/>
        <v>7.849137729438925E-3</v>
      </c>
      <c r="R49" s="391">
        <f t="shared" ca="1" si="4"/>
        <v>1.0156686945477162E-3</v>
      </c>
      <c r="S49" s="391">
        <f t="shared" ca="1" si="5"/>
        <v>1.5185486744202684E-2</v>
      </c>
      <c r="T49" s="389">
        <f t="shared" ca="1" si="6"/>
        <v>5.9835145095422471</v>
      </c>
      <c r="U49" s="389">
        <f t="shared" ca="1" si="7"/>
        <v>0.44258152929401123</v>
      </c>
      <c r="V49" s="393">
        <f t="shared" ca="1" si="8"/>
        <v>4.303103666195871E-3</v>
      </c>
      <c r="W49" s="389">
        <f t="shared" ca="1" si="9"/>
        <v>-9.5624525915463787E-3</v>
      </c>
      <c r="X49" s="394"/>
      <c r="Y49" s="372"/>
      <c r="Z49" s="389">
        <f t="shared" ca="1" si="82"/>
        <v>4.9859780597472287</v>
      </c>
      <c r="AA49" s="389">
        <f ca="1">'Site&amp;Soil'!$G$173*EXP('Site&amp;Soil'!$G$174*Z49)</f>
        <v>0</v>
      </c>
      <c r="AB49" s="389">
        <f t="shared" ca="1" si="10"/>
        <v>0.41625000000000001</v>
      </c>
      <c r="AC49" s="389">
        <f t="shared" si="85"/>
        <v>0</v>
      </c>
      <c r="AD49" s="390">
        <f t="shared" ca="1" si="11"/>
        <v>0</v>
      </c>
      <c r="AE49" s="391">
        <f t="shared" si="12"/>
        <v>0</v>
      </c>
      <c r="AF49" s="392">
        <f t="shared" si="13"/>
        <v>0</v>
      </c>
      <c r="AG49" s="392">
        <f t="shared" ca="1" si="68"/>
        <v>0</v>
      </c>
      <c r="AH49" s="391">
        <f t="shared" ca="1" si="69"/>
        <v>0</v>
      </c>
      <c r="AI49" s="391">
        <f t="shared" ca="1" si="14"/>
        <v>0</v>
      </c>
      <c r="AJ49" s="391">
        <f t="shared" ca="1" si="15"/>
        <v>0</v>
      </c>
      <c r="AK49" s="391">
        <f t="shared" ca="1" si="16"/>
        <v>2.4400449118263451E-3</v>
      </c>
      <c r="AL49" s="389">
        <f t="shared" ca="1" si="17"/>
        <v>4.988418104659055</v>
      </c>
      <c r="AM49" s="389">
        <f t="shared" ca="1" si="18"/>
        <v>0</v>
      </c>
      <c r="AN49" s="393">
        <f t="shared" ca="1" si="19"/>
        <v>0</v>
      </c>
      <c r="AO49" s="389">
        <f t="shared" ca="1" si="20"/>
        <v>1.0337786585455545E-2</v>
      </c>
      <c r="AP49" s="394"/>
      <c r="AQ49" s="372"/>
      <c r="AR49" s="389">
        <f t="shared" ca="1" si="83"/>
        <v>4.42</v>
      </c>
      <c r="AS49" s="389">
        <f ca="1">'Site&amp;Soil'!$H$173*EXP('Site&amp;Soil'!$H$174*AR49)</f>
        <v>0</v>
      </c>
      <c r="AT49" s="389">
        <f t="shared" ca="1" si="21"/>
        <v>0.38250000000000001</v>
      </c>
      <c r="AU49" s="389">
        <f t="shared" si="86"/>
        <v>0</v>
      </c>
      <c r="AV49" s="390">
        <f t="shared" ca="1" si="22"/>
        <v>0</v>
      </c>
      <c r="AW49" s="391">
        <f t="shared" si="23"/>
        <v>0</v>
      </c>
      <c r="AX49" s="392">
        <f t="shared" si="24"/>
        <v>0</v>
      </c>
      <c r="AY49" s="392">
        <f t="shared" ca="1" si="70"/>
        <v>0</v>
      </c>
      <c r="AZ49" s="391">
        <f t="shared" ca="1" si="71"/>
        <v>0</v>
      </c>
      <c r="BA49" s="391">
        <f t="shared" ca="1" si="25"/>
        <v>0</v>
      </c>
      <c r="BB49" s="391">
        <f t="shared" ca="1" si="26"/>
        <v>0</v>
      </c>
      <c r="BC49" s="391">
        <f t="shared" ca="1" si="27"/>
        <v>0</v>
      </c>
      <c r="BD49" s="389">
        <f t="shared" ca="1" si="28"/>
        <v>4.42</v>
      </c>
      <c r="BE49" s="389">
        <f t="shared" ca="1" si="29"/>
        <v>7.6499999999998375E-3</v>
      </c>
      <c r="BF49" s="393">
        <f t="shared" ca="1" si="30"/>
        <v>0</v>
      </c>
      <c r="BG49" s="389">
        <f t="shared" ca="1" si="31"/>
        <v>0</v>
      </c>
      <c r="BH49" s="394"/>
      <c r="BI49" s="391"/>
      <c r="BJ49" s="392"/>
      <c r="BK49" s="391"/>
      <c r="BL49" s="391"/>
      <c r="BM49" s="391"/>
      <c r="BN49" s="391"/>
      <c r="BO49" s="372"/>
      <c r="BP49" s="372"/>
      <c r="BQ49" s="372"/>
      <c r="BR49" s="372"/>
      <c r="BS49" s="372"/>
      <c r="BT49" s="372"/>
      <c r="BU49" s="372"/>
      <c r="BV49" s="372"/>
      <c r="BW49" s="372"/>
      <c r="BX49" s="372"/>
      <c r="BZ49" s="388"/>
      <c r="CA49" s="388"/>
      <c r="CB49" s="19"/>
      <c r="CC49" s="372"/>
      <c r="CD49" s="389" t="e">
        <f t="shared" ca="1" si="72"/>
        <v>#VALUE!</v>
      </c>
      <c r="CE49" s="389" t="e">
        <f ca="1">'Site&amp;Soil'!$F$173*EXP('Site&amp;Soil'!$F$174*CD49)</f>
        <v>#VALUE!</v>
      </c>
      <c r="CF49" s="389" t="e">
        <f t="shared" ca="1" si="32"/>
        <v>#VALUE!</v>
      </c>
      <c r="CG49" s="389">
        <f t="shared" si="87"/>
        <v>0</v>
      </c>
      <c r="CH49" s="390" t="e">
        <f t="shared" ca="1" si="33"/>
        <v>#VALUE!</v>
      </c>
      <c r="CI49" s="391">
        <f t="shared" si="34"/>
        <v>0</v>
      </c>
      <c r="CJ49" s="392">
        <f t="shared" si="35"/>
        <v>0</v>
      </c>
      <c r="CK49" s="392" t="e">
        <f t="shared" ca="1" si="73"/>
        <v>#VALUE!</v>
      </c>
      <c r="CL49" s="391" t="e">
        <f t="shared" ca="1" si="74"/>
        <v>#VALUE!</v>
      </c>
      <c r="CM49" s="391" t="e">
        <f t="shared" ca="1" si="36"/>
        <v>#VALUE!</v>
      </c>
      <c r="CN49" s="391" t="e">
        <f t="shared" ca="1" si="37"/>
        <v>#VALUE!</v>
      </c>
      <c r="CO49" s="391" t="e">
        <f t="shared" ca="1" si="38"/>
        <v>#VALUE!</v>
      </c>
      <c r="CP49" s="389" t="e">
        <f t="shared" ca="1" si="39"/>
        <v>#VALUE!</v>
      </c>
      <c r="CQ49" s="389" t="e">
        <f t="shared" ca="1" si="40"/>
        <v>#VALUE!</v>
      </c>
      <c r="CR49" s="393" t="e">
        <f t="shared" ca="1" si="41"/>
        <v>#VALUE!</v>
      </c>
      <c r="CS49" s="389" t="e">
        <f t="shared" ca="1" si="42"/>
        <v>#VALUE!</v>
      </c>
      <c r="CT49" s="394"/>
      <c r="CU49" s="372"/>
      <c r="CV49" s="389" t="e">
        <f t="shared" ca="1" si="75"/>
        <v>#VALUE!</v>
      </c>
      <c r="CW49" s="389" t="e">
        <f ca="1">'Site&amp;Soil'!$G$173*EXP('Site&amp;Soil'!$G$174*CV49)</f>
        <v>#VALUE!</v>
      </c>
      <c r="CX49" s="389" t="e">
        <f t="shared" ca="1" si="43"/>
        <v>#VALUE!</v>
      </c>
      <c r="CY49" s="389">
        <f t="shared" si="88"/>
        <v>0</v>
      </c>
      <c r="CZ49" s="390" t="e">
        <f t="shared" ca="1" si="44"/>
        <v>#VALUE!</v>
      </c>
      <c r="DA49" s="391">
        <f t="shared" si="45"/>
        <v>0</v>
      </c>
      <c r="DB49" s="392">
        <f t="shared" si="46"/>
        <v>0</v>
      </c>
      <c r="DC49" s="392" t="e">
        <f t="shared" ca="1" si="76"/>
        <v>#VALUE!</v>
      </c>
      <c r="DD49" s="391" t="e">
        <f t="shared" ca="1" si="77"/>
        <v>#VALUE!</v>
      </c>
      <c r="DE49" s="391" t="e">
        <f t="shared" ca="1" si="47"/>
        <v>#VALUE!</v>
      </c>
      <c r="DF49" s="391" t="e">
        <f t="shared" ca="1" si="48"/>
        <v>#VALUE!</v>
      </c>
      <c r="DG49" s="391" t="e">
        <f t="shared" ca="1" si="49"/>
        <v>#VALUE!</v>
      </c>
      <c r="DH49" s="389" t="e">
        <f t="shared" ca="1" si="50"/>
        <v>#VALUE!</v>
      </c>
      <c r="DI49" s="389" t="e">
        <f t="shared" ca="1" si="51"/>
        <v>#VALUE!</v>
      </c>
      <c r="DJ49" s="393" t="e">
        <f t="shared" ca="1" si="52"/>
        <v>#VALUE!</v>
      </c>
      <c r="DK49" s="389" t="e">
        <f t="shared" ca="1" si="53"/>
        <v>#VALUE!</v>
      </c>
      <c r="DL49" s="394"/>
      <c r="DM49" s="372"/>
      <c r="DN49" s="389" t="e">
        <f t="shared" ca="1" si="78"/>
        <v>#VALUE!</v>
      </c>
      <c r="DO49" s="389" t="e">
        <f ca="1">'Site&amp;Soil'!$H$173*EXP('Site&amp;Soil'!$H$174*DN49)</f>
        <v>#VALUE!</v>
      </c>
      <c r="DP49" s="389" t="e">
        <f t="shared" ca="1" si="54"/>
        <v>#VALUE!</v>
      </c>
      <c r="DQ49" s="389">
        <f t="shared" si="89"/>
        <v>0</v>
      </c>
      <c r="DR49" s="390" t="e">
        <f t="shared" ca="1" si="55"/>
        <v>#VALUE!</v>
      </c>
      <c r="DS49" s="391">
        <f t="shared" si="56"/>
        <v>0</v>
      </c>
      <c r="DT49" s="392">
        <f t="shared" si="57"/>
        <v>0</v>
      </c>
      <c r="DU49" s="392" t="e">
        <f t="shared" ca="1" si="79"/>
        <v>#VALUE!</v>
      </c>
      <c r="DV49" s="391" t="e">
        <f t="shared" ca="1" si="80"/>
        <v>#VALUE!</v>
      </c>
      <c r="DW49" s="391" t="e">
        <f t="shared" ca="1" si="58"/>
        <v>#VALUE!</v>
      </c>
      <c r="DX49" s="391" t="e">
        <f t="shared" ca="1" si="59"/>
        <v>#VALUE!</v>
      </c>
      <c r="DY49" s="391" t="e">
        <f t="shared" ca="1" si="60"/>
        <v>#VALUE!</v>
      </c>
      <c r="DZ49" s="389" t="e">
        <f t="shared" ca="1" si="61"/>
        <v>#VALUE!</v>
      </c>
      <c r="EA49" s="389" t="e">
        <f t="shared" ca="1" si="62"/>
        <v>#VALUE!</v>
      </c>
      <c r="EB49" s="393" t="e">
        <f t="shared" ca="1" si="63"/>
        <v>#VALUE!</v>
      </c>
      <c r="EC49" s="389" t="e">
        <f t="shared" ca="1" si="64"/>
        <v>#VALUE!</v>
      </c>
      <c r="ED49" s="394"/>
      <c r="EE49" s="391"/>
      <c r="EF49" s="392"/>
      <c r="EG49" s="391"/>
      <c r="EH49" s="391"/>
      <c r="EI49" s="391"/>
      <c r="EJ49" s="391"/>
      <c r="EK49" s="372"/>
      <c r="EL49" s="372"/>
      <c r="EM49" s="372"/>
      <c r="EN49" s="372"/>
      <c r="EO49" s="372"/>
      <c r="EP49" s="372"/>
      <c r="EQ49" s="372"/>
      <c r="ER49" s="372"/>
      <c r="ES49" s="372"/>
      <c r="ET49" s="372"/>
    </row>
    <row r="50" spans="1:150" x14ac:dyDescent="0.2">
      <c r="A50" s="372"/>
      <c r="B50" s="372">
        <v>42</v>
      </c>
      <c r="C50" s="372" t="s">
        <v>305</v>
      </c>
      <c r="D50" s="388"/>
      <c r="E50" s="388"/>
      <c r="F50" s="19"/>
      <c r="G50" s="372"/>
      <c r="H50" s="389">
        <f t="shared" ca="1" si="81"/>
        <v>5.9739520569507008</v>
      </c>
      <c r="I50" s="389">
        <f ca="1">'Site&amp;Soil'!$F$173*EXP('Site&amp;Soil'!$F$174*H50)</f>
        <v>0</v>
      </c>
      <c r="J50" s="389">
        <f t="shared" ca="1" si="65"/>
        <v>0.45000000000000007</v>
      </c>
      <c r="K50" s="389">
        <f t="shared" ca="1" si="84"/>
        <v>0.37336407417040579</v>
      </c>
      <c r="L50" s="390">
        <f t="shared" ca="1" si="0"/>
        <v>3.8463593212410855E-3</v>
      </c>
      <c r="M50" s="391">
        <f t="shared" si="1"/>
        <v>0</v>
      </c>
      <c r="N50" s="392">
        <f t="shared" si="2"/>
        <v>0</v>
      </c>
      <c r="O50" s="392">
        <f t="shared" ca="1" si="66"/>
        <v>23349.665588661555</v>
      </c>
      <c r="P50" s="391">
        <f t="shared" ca="1" si="67"/>
        <v>0.95484421345744785</v>
      </c>
      <c r="Q50" s="391">
        <f t="shared" ca="1" si="3"/>
        <v>8.9811203884810602E-3</v>
      </c>
      <c r="R50" s="391">
        <f t="shared" ca="1" si="4"/>
        <v>1.165586656223735E-3</v>
      </c>
      <c r="S50" s="391">
        <f t="shared" ca="1" si="5"/>
        <v>1.736785273834961E-2</v>
      </c>
      <c r="T50" s="389">
        <f t="shared" ca="1" si="6"/>
        <v>5.9913199096890501</v>
      </c>
      <c r="U50" s="389">
        <f t="shared" ca="1" si="7"/>
        <v>0.44609395936007262</v>
      </c>
      <c r="V50" s="393">
        <f t="shared" ca="1" si="8"/>
        <v>5.1627224645883598E-3</v>
      </c>
      <c r="W50" s="389">
        <f t="shared" ca="1" si="9"/>
        <v>-1.147271658797413E-2</v>
      </c>
      <c r="X50" s="394"/>
      <c r="Y50" s="372"/>
      <c r="Z50" s="389">
        <f t="shared" ca="1" si="82"/>
        <v>4.9987558912445103</v>
      </c>
      <c r="AA50" s="389">
        <f ca="1">'Site&amp;Soil'!$G$173*EXP('Site&amp;Soil'!$G$174*Z50)</f>
        <v>0</v>
      </c>
      <c r="AB50" s="389">
        <f t="shared" ca="1" si="10"/>
        <v>0.41625000000000001</v>
      </c>
      <c r="AC50" s="389">
        <f t="shared" si="85"/>
        <v>0</v>
      </c>
      <c r="AD50" s="390">
        <f t="shared" ca="1" si="11"/>
        <v>0</v>
      </c>
      <c r="AE50" s="391">
        <f t="shared" si="12"/>
        <v>0</v>
      </c>
      <c r="AF50" s="392">
        <f t="shared" si="13"/>
        <v>0</v>
      </c>
      <c r="AG50" s="392">
        <f t="shared" ca="1" si="68"/>
        <v>0</v>
      </c>
      <c r="AH50" s="391">
        <f t="shared" ca="1" si="69"/>
        <v>0</v>
      </c>
      <c r="AI50" s="391">
        <f t="shared" ca="1" si="14"/>
        <v>0</v>
      </c>
      <c r="AJ50" s="391">
        <f t="shared" ca="1" si="15"/>
        <v>0</v>
      </c>
      <c r="AK50" s="391">
        <f t="shared" ca="1" si="16"/>
        <v>2.800208183120084E-3</v>
      </c>
      <c r="AL50" s="389">
        <f t="shared" ca="1" si="17"/>
        <v>5.0015560994276305</v>
      </c>
      <c r="AM50" s="389">
        <f t="shared" ca="1" si="18"/>
        <v>6.4772638675118072E-4</v>
      </c>
      <c r="AN50" s="393">
        <f t="shared" ca="1" si="19"/>
        <v>0</v>
      </c>
      <c r="AO50" s="389">
        <f t="shared" ca="1" si="20"/>
        <v>1.2402936851863926E-2</v>
      </c>
      <c r="AP50" s="394"/>
      <c r="AQ50" s="372"/>
      <c r="AR50" s="389">
        <f t="shared" ca="1" si="83"/>
        <v>4.42</v>
      </c>
      <c r="AS50" s="389">
        <f ca="1">'Site&amp;Soil'!$H$173*EXP('Site&amp;Soil'!$H$174*AR50)</f>
        <v>0</v>
      </c>
      <c r="AT50" s="389">
        <f t="shared" ca="1" si="21"/>
        <v>0.38250000000000001</v>
      </c>
      <c r="AU50" s="389">
        <f t="shared" si="86"/>
        <v>0</v>
      </c>
      <c r="AV50" s="390">
        <f t="shared" ca="1" si="22"/>
        <v>0</v>
      </c>
      <c r="AW50" s="391">
        <f t="shared" si="23"/>
        <v>0</v>
      </c>
      <c r="AX50" s="392">
        <f t="shared" si="24"/>
        <v>0</v>
      </c>
      <c r="AY50" s="392">
        <f t="shared" ca="1" si="70"/>
        <v>0</v>
      </c>
      <c r="AZ50" s="391">
        <f t="shared" ca="1" si="71"/>
        <v>0</v>
      </c>
      <c r="BA50" s="391">
        <f t="shared" ca="1" si="25"/>
        <v>0</v>
      </c>
      <c r="BB50" s="391">
        <f t="shared" ca="1" si="26"/>
        <v>0</v>
      </c>
      <c r="BC50" s="391">
        <f t="shared" ca="1" si="27"/>
        <v>0</v>
      </c>
      <c r="BD50" s="389">
        <f t="shared" ca="1" si="28"/>
        <v>4.42</v>
      </c>
      <c r="BE50" s="389">
        <f t="shared" ca="1" si="29"/>
        <v>7.6499999999998375E-3</v>
      </c>
      <c r="BF50" s="393">
        <f t="shared" ca="1" si="30"/>
        <v>0</v>
      </c>
      <c r="BG50" s="389">
        <f t="shared" ca="1" si="31"/>
        <v>0</v>
      </c>
      <c r="BH50" s="394"/>
      <c r="BI50" s="391"/>
      <c r="BJ50" s="392"/>
      <c r="BK50" s="391"/>
      <c r="BL50" s="391"/>
      <c r="BM50" s="391"/>
      <c r="BN50" s="391"/>
      <c r="BO50" s="372"/>
      <c r="BP50" s="372"/>
      <c r="BQ50" s="372"/>
      <c r="BR50" s="372"/>
      <c r="BS50" s="372"/>
      <c r="BT50" s="372"/>
      <c r="BU50" s="372"/>
      <c r="BV50" s="372"/>
      <c r="BW50" s="372"/>
      <c r="BX50" s="372"/>
      <c r="BZ50" s="388"/>
      <c r="CA50" s="388"/>
      <c r="CB50" s="19"/>
      <c r="CC50" s="372"/>
      <c r="CD50" s="389" t="e">
        <f t="shared" ca="1" si="72"/>
        <v>#VALUE!</v>
      </c>
      <c r="CE50" s="389" t="e">
        <f ca="1">'Site&amp;Soil'!$F$173*EXP('Site&amp;Soil'!$F$174*CD50)</f>
        <v>#VALUE!</v>
      </c>
      <c r="CF50" s="389" t="e">
        <f t="shared" ca="1" si="32"/>
        <v>#VALUE!</v>
      </c>
      <c r="CG50" s="389">
        <f t="shared" si="87"/>
        <v>0</v>
      </c>
      <c r="CH50" s="390" t="e">
        <f t="shared" ca="1" si="33"/>
        <v>#VALUE!</v>
      </c>
      <c r="CI50" s="391">
        <f t="shared" si="34"/>
        <v>0</v>
      </c>
      <c r="CJ50" s="392">
        <f t="shared" si="35"/>
        <v>0</v>
      </c>
      <c r="CK50" s="392" t="e">
        <f t="shared" ca="1" si="73"/>
        <v>#VALUE!</v>
      </c>
      <c r="CL50" s="391" t="e">
        <f t="shared" ca="1" si="74"/>
        <v>#VALUE!</v>
      </c>
      <c r="CM50" s="391" t="e">
        <f t="shared" ca="1" si="36"/>
        <v>#VALUE!</v>
      </c>
      <c r="CN50" s="391" t="e">
        <f t="shared" ca="1" si="37"/>
        <v>#VALUE!</v>
      </c>
      <c r="CO50" s="391" t="e">
        <f t="shared" ca="1" si="38"/>
        <v>#VALUE!</v>
      </c>
      <c r="CP50" s="389" t="e">
        <f t="shared" ca="1" si="39"/>
        <v>#VALUE!</v>
      </c>
      <c r="CQ50" s="389" t="e">
        <f t="shared" ca="1" si="40"/>
        <v>#VALUE!</v>
      </c>
      <c r="CR50" s="393" t="e">
        <f t="shared" ca="1" si="41"/>
        <v>#VALUE!</v>
      </c>
      <c r="CS50" s="389" t="e">
        <f t="shared" ca="1" si="42"/>
        <v>#VALUE!</v>
      </c>
      <c r="CT50" s="394"/>
      <c r="CU50" s="372"/>
      <c r="CV50" s="389" t="e">
        <f t="shared" ca="1" si="75"/>
        <v>#VALUE!</v>
      </c>
      <c r="CW50" s="389" t="e">
        <f ca="1">'Site&amp;Soil'!$G$173*EXP('Site&amp;Soil'!$G$174*CV50)</f>
        <v>#VALUE!</v>
      </c>
      <c r="CX50" s="389" t="e">
        <f t="shared" ca="1" si="43"/>
        <v>#VALUE!</v>
      </c>
      <c r="CY50" s="389">
        <f t="shared" si="88"/>
        <v>0</v>
      </c>
      <c r="CZ50" s="390" t="e">
        <f t="shared" ca="1" si="44"/>
        <v>#VALUE!</v>
      </c>
      <c r="DA50" s="391">
        <f t="shared" si="45"/>
        <v>0</v>
      </c>
      <c r="DB50" s="392">
        <f t="shared" si="46"/>
        <v>0</v>
      </c>
      <c r="DC50" s="392" t="e">
        <f t="shared" ca="1" si="76"/>
        <v>#VALUE!</v>
      </c>
      <c r="DD50" s="391" t="e">
        <f t="shared" ca="1" si="77"/>
        <v>#VALUE!</v>
      </c>
      <c r="DE50" s="391" t="e">
        <f t="shared" ca="1" si="47"/>
        <v>#VALUE!</v>
      </c>
      <c r="DF50" s="391" t="e">
        <f t="shared" ca="1" si="48"/>
        <v>#VALUE!</v>
      </c>
      <c r="DG50" s="391" t="e">
        <f t="shared" ca="1" si="49"/>
        <v>#VALUE!</v>
      </c>
      <c r="DH50" s="389" t="e">
        <f t="shared" ca="1" si="50"/>
        <v>#VALUE!</v>
      </c>
      <c r="DI50" s="389" t="e">
        <f t="shared" ca="1" si="51"/>
        <v>#VALUE!</v>
      </c>
      <c r="DJ50" s="393" t="e">
        <f t="shared" ca="1" si="52"/>
        <v>#VALUE!</v>
      </c>
      <c r="DK50" s="389" t="e">
        <f t="shared" ca="1" si="53"/>
        <v>#VALUE!</v>
      </c>
      <c r="DL50" s="394"/>
      <c r="DM50" s="372"/>
      <c r="DN50" s="389" t="e">
        <f t="shared" ca="1" si="78"/>
        <v>#VALUE!</v>
      </c>
      <c r="DO50" s="389" t="e">
        <f ca="1">'Site&amp;Soil'!$H$173*EXP('Site&amp;Soil'!$H$174*DN50)</f>
        <v>#VALUE!</v>
      </c>
      <c r="DP50" s="389" t="e">
        <f t="shared" ca="1" si="54"/>
        <v>#VALUE!</v>
      </c>
      <c r="DQ50" s="389">
        <f t="shared" si="89"/>
        <v>0</v>
      </c>
      <c r="DR50" s="390" t="e">
        <f t="shared" ca="1" si="55"/>
        <v>#VALUE!</v>
      </c>
      <c r="DS50" s="391">
        <f t="shared" si="56"/>
        <v>0</v>
      </c>
      <c r="DT50" s="392">
        <f t="shared" si="57"/>
        <v>0</v>
      </c>
      <c r="DU50" s="392" t="e">
        <f t="shared" ca="1" si="79"/>
        <v>#VALUE!</v>
      </c>
      <c r="DV50" s="391" t="e">
        <f t="shared" ca="1" si="80"/>
        <v>#VALUE!</v>
      </c>
      <c r="DW50" s="391" t="e">
        <f t="shared" ca="1" si="58"/>
        <v>#VALUE!</v>
      </c>
      <c r="DX50" s="391" t="e">
        <f t="shared" ca="1" si="59"/>
        <v>#VALUE!</v>
      </c>
      <c r="DY50" s="391" t="e">
        <f t="shared" ca="1" si="60"/>
        <v>#VALUE!</v>
      </c>
      <c r="DZ50" s="389" t="e">
        <f t="shared" ca="1" si="61"/>
        <v>#VALUE!</v>
      </c>
      <c r="EA50" s="389" t="e">
        <f t="shared" ca="1" si="62"/>
        <v>#VALUE!</v>
      </c>
      <c r="EB50" s="393" t="e">
        <f t="shared" ca="1" si="63"/>
        <v>#VALUE!</v>
      </c>
      <c r="EC50" s="389" t="e">
        <f t="shared" ca="1" si="64"/>
        <v>#VALUE!</v>
      </c>
      <c r="ED50" s="394"/>
      <c r="EE50" s="391"/>
      <c r="EF50" s="392"/>
      <c r="EG50" s="391"/>
      <c r="EH50" s="391"/>
      <c r="EI50" s="391"/>
      <c r="EJ50" s="391"/>
      <c r="EK50" s="372"/>
      <c r="EL50" s="372"/>
      <c r="EM50" s="372"/>
      <c r="EN50" s="372"/>
      <c r="EO50" s="372"/>
      <c r="EP50" s="372"/>
      <c r="EQ50" s="372"/>
      <c r="ER50" s="372"/>
      <c r="ES50" s="372"/>
      <c r="ET50" s="372"/>
    </row>
    <row r="51" spans="1:150" x14ac:dyDescent="0.2">
      <c r="A51" s="372"/>
      <c r="B51" s="372">
        <v>43</v>
      </c>
      <c r="C51" s="372" t="s">
        <v>306</v>
      </c>
      <c r="D51" s="388"/>
      <c r="E51" s="388"/>
      <c r="F51" s="19"/>
      <c r="G51" s="372"/>
      <c r="H51" s="389">
        <f t="shared" ca="1" si="81"/>
        <v>5.9798471931010759</v>
      </c>
      <c r="I51" s="389">
        <f ca="1">'Site&amp;Soil'!$F$173*EXP('Site&amp;Soil'!$F$174*H51)</f>
        <v>0</v>
      </c>
      <c r="J51" s="389">
        <f t="shared" ca="1" si="65"/>
        <v>0.45000000000000007</v>
      </c>
      <c r="K51" s="389">
        <f t="shared" ca="1" si="84"/>
        <v>0.41006021458614561</v>
      </c>
      <c r="L51" s="390">
        <f t="shared" ca="1" si="0"/>
        <v>4.1656962089557503E-3</v>
      </c>
      <c r="M51" s="391">
        <f t="shared" si="1"/>
        <v>0</v>
      </c>
      <c r="N51" s="392">
        <f t="shared" si="2"/>
        <v>0</v>
      </c>
      <c r="O51" s="392">
        <f t="shared" ca="1" si="66"/>
        <v>23130.042162424092</v>
      </c>
      <c r="P51" s="391">
        <f t="shared" ca="1" si="67"/>
        <v>0.94586309306896676</v>
      </c>
      <c r="Q51" s="391">
        <f t="shared" ca="1" si="3"/>
        <v>9.6352728948996703E-3</v>
      </c>
      <c r="R51" s="391">
        <f t="shared" ca="1" si="4"/>
        <v>1.2544055152756658E-3</v>
      </c>
      <c r="S51" s="391">
        <f t="shared" ca="1" si="5"/>
        <v>1.8624149732497784E-2</v>
      </c>
      <c r="T51" s="389">
        <f t="shared" ca="1" si="6"/>
        <v>5.9984713428335734</v>
      </c>
      <c r="U51" s="389">
        <f t="shared" ca="1" si="7"/>
        <v>0.44931210427510809</v>
      </c>
      <c r="V51" s="393">
        <f t="shared" ca="1" si="8"/>
        <v>5.8058671746914038E-3</v>
      </c>
      <c r="W51" s="389">
        <f t="shared" ca="1" si="9"/>
        <v>-1.2901927054869785E-2</v>
      </c>
      <c r="X51" s="394"/>
      <c r="Y51" s="372"/>
      <c r="Z51" s="389">
        <f t="shared" ca="1" si="82"/>
        <v>5.0139590362794948</v>
      </c>
      <c r="AA51" s="389">
        <f ca="1">'Site&amp;Soil'!$G$173*EXP('Site&amp;Soil'!$G$174*Z51)</f>
        <v>0</v>
      </c>
      <c r="AB51" s="389">
        <f t="shared" ca="1" si="10"/>
        <v>0.41625000000000001</v>
      </c>
      <c r="AC51" s="389">
        <f t="shared" si="85"/>
        <v>0</v>
      </c>
      <c r="AD51" s="390">
        <f t="shared" ca="1" si="11"/>
        <v>0</v>
      </c>
      <c r="AE51" s="391">
        <f t="shared" si="12"/>
        <v>0</v>
      </c>
      <c r="AF51" s="392">
        <f t="shared" si="13"/>
        <v>0</v>
      </c>
      <c r="AG51" s="392">
        <f t="shared" ca="1" si="68"/>
        <v>0</v>
      </c>
      <c r="AH51" s="391">
        <f t="shared" ca="1" si="69"/>
        <v>0</v>
      </c>
      <c r="AI51" s="391">
        <f t="shared" ca="1" si="14"/>
        <v>0</v>
      </c>
      <c r="AJ51" s="391">
        <f t="shared" ca="1" si="15"/>
        <v>0</v>
      </c>
      <c r="AK51" s="391">
        <f t="shared" ca="1" si="16"/>
        <v>3.013586823485083E-3</v>
      </c>
      <c r="AL51" s="389">
        <f t="shared" ca="1" si="17"/>
        <v>5.0169726231029799</v>
      </c>
      <c r="AM51" s="389">
        <f t="shared" ca="1" si="18"/>
        <v>7.0648543666153698E-3</v>
      </c>
      <c r="AN51" s="393">
        <f t="shared" ca="1" si="19"/>
        <v>0</v>
      </c>
      <c r="AO51" s="389">
        <f t="shared" ca="1" si="20"/>
        <v>1.3948029248507876E-2</v>
      </c>
      <c r="AP51" s="394"/>
      <c r="AQ51" s="372"/>
      <c r="AR51" s="389">
        <f t="shared" ca="1" si="83"/>
        <v>4.42</v>
      </c>
      <c r="AS51" s="389">
        <f ca="1">'Site&amp;Soil'!$H$173*EXP('Site&amp;Soil'!$H$174*AR51)</f>
        <v>0</v>
      </c>
      <c r="AT51" s="389">
        <f t="shared" ca="1" si="21"/>
        <v>0.38250000000000001</v>
      </c>
      <c r="AU51" s="389">
        <f t="shared" si="86"/>
        <v>0</v>
      </c>
      <c r="AV51" s="390">
        <f t="shared" ca="1" si="22"/>
        <v>0</v>
      </c>
      <c r="AW51" s="391">
        <f t="shared" si="23"/>
        <v>0</v>
      </c>
      <c r="AX51" s="392">
        <f t="shared" si="24"/>
        <v>0</v>
      </c>
      <c r="AY51" s="392">
        <f t="shared" ca="1" si="70"/>
        <v>0</v>
      </c>
      <c r="AZ51" s="391">
        <f t="shared" ca="1" si="71"/>
        <v>0</v>
      </c>
      <c r="BA51" s="391">
        <f t="shared" ca="1" si="25"/>
        <v>0</v>
      </c>
      <c r="BB51" s="391">
        <f t="shared" ca="1" si="26"/>
        <v>0</v>
      </c>
      <c r="BC51" s="391">
        <f t="shared" ca="1" si="27"/>
        <v>0</v>
      </c>
      <c r="BD51" s="389">
        <f t="shared" ca="1" si="28"/>
        <v>4.42</v>
      </c>
      <c r="BE51" s="389">
        <f t="shared" ca="1" si="29"/>
        <v>7.6499999999998375E-3</v>
      </c>
      <c r="BF51" s="393">
        <f t="shared" ca="1" si="30"/>
        <v>0</v>
      </c>
      <c r="BG51" s="389">
        <f t="shared" ca="1" si="31"/>
        <v>0</v>
      </c>
      <c r="BH51" s="394"/>
      <c r="BI51" s="391"/>
      <c r="BJ51" s="392"/>
      <c r="BK51" s="391"/>
      <c r="BL51" s="391"/>
      <c r="BM51" s="391"/>
      <c r="BN51" s="391"/>
      <c r="BO51" s="372"/>
      <c r="BP51" s="372"/>
      <c r="BQ51" s="372"/>
      <c r="BR51" s="372"/>
      <c r="BS51" s="372"/>
      <c r="BT51" s="372"/>
      <c r="BU51" s="372"/>
      <c r="BV51" s="372"/>
      <c r="BW51" s="372"/>
      <c r="BX51" s="372"/>
      <c r="BZ51" s="388"/>
      <c r="CA51" s="388"/>
      <c r="CB51" s="19"/>
      <c r="CC51" s="372"/>
      <c r="CD51" s="389" t="e">
        <f t="shared" ca="1" si="72"/>
        <v>#VALUE!</v>
      </c>
      <c r="CE51" s="389" t="e">
        <f ca="1">'Site&amp;Soil'!$F$173*EXP('Site&amp;Soil'!$F$174*CD51)</f>
        <v>#VALUE!</v>
      </c>
      <c r="CF51" s="389" t="e">
        <f t="shared" ca="1" si="32"/>
        <v>#VALUE!</v>
      </c>
      <c r="CG51" s="389">
        <f t="shared" si="87"/>
        <v>0</v>
      </c>
      <c r="CH51" s="390" t="e">
        <f t="shared" ca="1" si="33"/>
        <v>#VALUE!</v>
      </c>
      <c r="CI51" s="391">
        <f t="shared" si="34"/>
        <v>0</v>
      </c>
      <c r="CJ51" s="392">
        <f t="shared" si="35"/>
        <v>0</v>
      </c>
      <c r="CK51" s="392" t="e">
        <f t="shared" ca="1" si="73"/>
        <v>#VALUE!</v>
      </c>
      <c r="CL51" s="391" t="e">
        <f t="shared" ca="1" si="74"/>
        <v>#VALUE!</v>
      </c>
      <c r="CM51" s="391" t="e">
        <f t="shared" ca="1" si="36"/>
        <v>#VALUE!</v>
      </c>
      <c r="CN51" s="391" t="e">
        <f t="shared" ca="1" si="37"/>
        <v>#VALUE!</v>
      </c>
      <c r="CO51" s="391" t="e">
        <f t="shared" ca="1" si="38"/>
        <v>#VALUE!</v>
      </c>
      <c r="CP51" s="389" t="e">
        <f t="shared" ca="1" si="39"/>
        <v>#VALUE!</v>
      </c>
      <c r="CQ51" s="389" t="e">
        <f t="shared" ca="1" si="40"/>
        <v>#VALUE!</v>
      </c>
      <c r="CR51" s="393" t="e">
        <f t="shared" ca="1" si="41"/>
        <v>#VALUE!</v>
      </c>
      <c r="CS51" s="389" t="e">
        <f t="shared" ca="1" si="42"/>
        <v>#VALUE!</v>
      </c>
      <c r="CT51" s="394"/>
      <c r="CU51" s="372"/>
      <c r="CV51" s="389" t="e">
        <f t="shared" ca="1" si="75"/>
        <v>#VALUE!</v>
      </c>
      <c r="CW51" s="389" t="e">
        <f ca="1">'Site&amp;Soil'!$G$173*EXP('Site&amp;Soil'!$G$174*CV51)</f>
        <v>#VALUE!</v>
      </c>
      <c r="CX51" s="389" t="e">
        <f t="shared" ca="1" si="43"/>
        <v>#VALUE!</v>
      </c>
      <c r="CY51" s="389">
        <f t="shared" si="88"/>
        <v>0</v>
      </c>
      <c r="CZ51" s="390" t="e">
        <f t="shared" ca="1" si="44"/>
        <v>#VALUE!</v>
      </c>
      <c r="DA51" s="391">
        <f t="shared" si="45"/>
        <v>0</v>
      </c>
      <c r="DB51" s="392">
        <f t="shared" si="46"/>
        <v>0</v>
      </c>
      <c r="DC51" s="392" t="e">
        <f t="shared" ca="1" si="76"/>
        <v>#VALUE!</v>
      </c>
      <c r="DD51" s="391" t="e">
        <f t="shared" ca="1" si="77"/>
        <v>#VALUE!</v>
      </c>
      <c r="DE51" s="391" t="e">
        <f t="shared" ca="1" si="47"/>
        <v>#VALUE!</v>
      </c>
      <c r="DF51" s="391" t="e">
        <f t="shared" ca="1" si="48"/>
        <v>#VALUE!</v>
      </c>
      <c r="DG51" s="391" t="e">
        <f t="shared" ca="1" si="49"/>
        <v>#VALUE!</v>
      </c>
      <c r="DH51" s="389" t="e">
        <f t="shared" ca="1" si="50"/>
        <v>#VALUE!</v>
      </c>
      <c r="DI51" s="389" t="e">
        <f t="shared" ca="1" si="51"/>
        <v>#VALUE!</v>
      </c>
      <c r="DJ51" s="393" t="e">
        <f t="shared" ca="1" si="52"/>
        <v>#VALUE!</v>
      </c>
      <c r="DK51" s="389" t="e">
        <f t="shared" ca="1" si="53"/>
        <v>#VALUE!</v>
      </c>
      <c r="DL51" s="394"/>
      <c r="DM51" s="372"/>
      <c r="DN51" s="389" t="e">
        <f t="shared" ca="1" si="78"/>
        <v>#VALUE!</v>
      </c>
      <c r="DO51" s="389" t="e">
        <f ca="1">'Site&amp;Soil'!$H$173*EXP('Site&amp;Soil'!$H$174*DN51)</f>
        <v>#VALUE!</v>
      </c>
      <c r="DP51" s="389" t="e">
        <f t="shared" ca="1" si="54"/>
        <v>#VALUE!</v>
      </c>
      <c r="DQ51" s="389">
        <f t="shared" si="89"/>
        <v>0</v>
      </c>
      <c r="DR51" s="390" t="e">
        <f t="shared" ca="1" si="55"/>
        <v>#VALUE!</v>
      </c>
      <c r="DS51" s="391">
        <f t="shared" si="56"/>
        <v>0</v>
      </c>
      <c r="DT51" s="392">
        <f t="shared" si="57"/>
        <v>0</v>
      </c>
      <c r="DU51" s="392" t="e">
        <f t="shared" ca="1" si="79"/>
        <v>#VALUE!</v>
      </c>
      <c r="DV51" s="391" t="e">
        <f t="shared" ca="1" si="80"/>
        <v>#VALUE!</v>
      </c>
      <c r="DW51" s="391" t="e">
        <f t="shared" ca="1" si="58"/>
        <v>#VALUE!</v>
      </c>
      <c r="DX51" s="391" t="e">
        <f t="shared" ca="1" si="59"/>
        <v>#VALUE!</v>
      </c>
      <c r="DY51" s="391" t="e">
        <f t="shared" ca="1" si="60"/>
        <v>#VALUE!</v>
      </c>
      <c r="DZ51" s="389" t="e">
        <f t="shared" ca="1" si="61"/>
        <v>#VALUE!</v>
      </c>
      <c r="EA51" s="389" t="e">
        <f t="shared" ca="1" si="62"/>
        <v>#VALUE!</v>
      </c>
      <c r="EB51" s="393" t="e">
        <f t="shared" ca="1" si="63"/>
        <v>#VALUE!</v>
      </c>
      <c r="EC51" s="389" t="e">
        <f t="shared" ca="1" si="64"/>
        <v>#VALUE!</v>
      </c>
      <c r="ED51" s="394"/>
      <c r="EE51" s="391"/>
      <c r="EF51" s="392"/>
      <c r="EG51" s="391"/>
      <c r="EH51" s="391"/>
      <c r="EI51" s="391"/>
      <c r="EJ51" s="391"/>
      <c r="EK51" s="372"/>
      <c r="EL51" s="372"/>
      <c r="EM51" s="372"/>
      <c r="EN51" s="372"/>
      <c r="EO51" s="372"/>
      <c r="EP51" s="372"/>
      <c r="EQ51" s="372"/>
      <c r="ER51" s="372"/>
      <c r="ES51" s="372"/>
      <c r="ET51" s="372"/>
    </row>
    <row r="52" spans="1:150" x14ac:dyDescent="0.2">
      <c r="A52" s="372"/>
      <c r="B52" s="372">
        <v>44</v>
      </c>
      <c r="C52" s="372" t="s">
        <v>307</v>
      </c>
      <c r="D52" s="388"/>
      <c r="E52" s="388"/>
      <c r="F52" s="19"/>
      <c r="G52" s="372"/>
      <c r="H52" s="389">
        <f t="shared" ca="1" si="81"/>
        <v>5.9855694157787038</v>
      </c>
      <c r="I52" s="389">
        <f ca="1">'Site&amp;Soil'!$F$173*EXP('Site&amp;Soil'!$F$174*H52)</f>
        <v>0</v>
      </c>
      <c r="J52" s="389">
        <f t="shared" ca="1" si="65"/>
        <v>0.45000000000000007</v>
      </c>
      <c r="K52" s="389">
        <f t="shared" ca="1" si="84"/>
        <v>0.42307692307692307</v>
      </c>
      <c r="L52" s="390">
        <f t="shared" ca="1" si="0"/>
        <v>4.2399207029844869E-3</v>
      </c>
      <c r="M52" s="391">
        <f t="shared" si="1"/>
        <v>0</v>
      </c>
      <c r="N52" s="392">
        <f t="shared" si="2"/>
        <v>0</v>
      </c>
      <c r="O52" s="392">
        <f t="shared" ca="1" si="66"/>
        <v>22894.422155745975</v>
      </c>
      <c r="P52" s="391">
        <f t="shared" ca="1" si="67"/>
        <v>0.93622782017406714</v>
      </c>
      <c r="Q52" s="391">
        <f t="shared" ca="1" si="3"/>
        <v>9.7070534481014104E-3</v>
      </c>
      <c r="R52" s="391">
        <f t="shared" ca="1" si="4"/>
        <v>1.2676372307513445E-3</v>
      </c>
      <c r="S52" s="391">
        <f t="shared" ca="1" si="5"/>
        <v>1.8754258260777923E-2</v>
      </c>
      <c r="T52" s="389">
        <f t="shared" ca="1" si="6"/>
        <v>6.0043236740394814</v>
      </c>
      <c r="U52" s="389">
        <f t="shared" ca="1" si="7"/>
        <v>0.4519456533177667</v>
      </c>
      <c r="V52" s="393">
        <f t="shared" ca="1" si="8"/>
        <v>6.1070183516588085E-3</v>
      </c>
      <c r="W52" s="389">
        <f t="shared" ca="1" si="9"/>
        <v>-1.3571151892575128E-2</v>
      </c>
      <c r="X52" s="394"/>
      <c r="Y52" s="372"/>
      <c r="Z52" s="389">
        <f t="shared" ca="1" si="82"/>
        <v>5.0309206523514876</v>
      </c>
      <c r="AA52" s="389">
        <f ca="1">'Site&amp;Soil'!$G$173*EXP('Site&amp;Soil'!$G$174*Z52)</f>
        <v>0</v>
      </c>
      <c r="AB52" s="389">
        <f t="shared" ca="1" si="10"/>
        <v>0.41625000000000001</v>
      </c>
      <c r="AC52" s="389">
        <f t="shared" si="85"/>
        <v>0</v>
      </c>
      <c r="AD52" s="390">
        <f t="shared" ca="1" si="11"/>
        <v>0</v>
      </c>
      <c r="AE52" s="391">
        <f t="shared" si="12"/>
        <v>0</v>
      </c>
      <c r="AF52" s="392">
        <f t="shared" si="13"/>
        <v>0</v>
      </c>
      <c r="AG52" s="392">
        <f t="shared" ca="1" si="68"/>
        <v>0</v>
      </c>
      <c r="AH52" s="391">
        <f t="shared" ca="1" si="69"/>
        <v>0</v>
      </c>
      <c r="AI52" s="391">
        <f t="shared" ca="1" si="14"/>
        <v>0</v>
      </c>
      <c r="AJ52" s="391">
        <f t="shared" ca="1" si="15"/>
        <v>0</v>
      </c>
      <c r="AK52" s="391">
        <f t="shared" ca="1" si="16"/>
        <v>3.0453747285317584E-3</v>
      </c>
      <c r="AL52" s="389">
        <f t="shared" ca="1" si="17"/>
        <v>5.0339660270800195</v>
      </c>
      <c r="AM52" s="389">
        <f t="shared" ca="1" si="18"/>
        <v>1.4138358772058117E-2</v>
      </c>
      <c r="AN52" s="393">
        <f t="shared" ca="1" si="19"/>
        <v>0</v>
      </c>
      <c r="AO52" s="389">
        <f t="shared" ca="1" si="20"/>
        <v>1.4671515559540681E-2</v>
      </c>
      <c r="AP52" s="394"/>
      <c r="AQ52" s="372"/>
      <c r="AR52" s="389">
        <f t="shared" ca="1" si="83"/>
        <v>4.42</v>
      </c>
      <c r="AS52" s="389">
        <f ca="1">'Site&amp;Soil'!$H$173*EXP('Site&amp;Soil'!$H$174*AR52)</f>
        <v>0</v>
      </c>
      <c r="AT52" s="389">
        <f t="shared" ca="1" si="21"/>
        <v>0.38250000000000001</v>
      </c>
      <c r="AU52" s="389">
        <f t="shared" si="86"/>
        <v>0</v>
      </c>
      <c r="AV52" s="390">
        <f t="shared" ca="1" si="22"/>
        <v>0</v>
      </c>
      <c r="AW52" s="391">
        <f t="shared" si="23"/>
        <v>0</v>
      </c>
      <c r="AX52" s="392">
        <f t="shared" si="24"/>
        <v>0</v>
      </c>
      <c r="AY52" s="392">
        <f t="shared" ca="1" si="70"/>
        <v>0</v>
      </c>
      <c r="AZ52" s="391">
        <f t="shared" ca="1" si="71"/>
        <v>0</v>
      </c>
      <c r="BA52" s="391">
        <f t="shared" ca="1" si="25"/>
        <v>0</v>
      </c>
      <c r="BB52" s="391">
        <f t="shared" ca="1" si="26"/>
        <v>0</v>
      </c>
      <c r="BC52" s="391">
        <f t="shared" ca="1" si="27"/>
        <v>0</v>
      </c>
      <c r="BD52" s="389">
        <f t="shared" ca="1" si="28"/>
        <v>4.42</v>
      </c>
      <c r="BE52" s="389">
        <f t="shared" ca="1" si="29"/>
        <v>7.6499999999998375E-3</v>
      </c>
      <c r="BF52" s="393">
        <f t="shared" ca="1" si="30"/>
        <v>0</v>
      </c>
      <c r="BG52" s="389">
        <f t="shared" ca="1" si="31"/>
        <v>0</v>
      </c>
      <c r="BH52" s="394"/>
      <c r="BI52" s="391"/>
      <c r="BJ52" s="392"/>
      <c r="BK52" s="391"/>
      <c r="BL52" s="391"/>
      <c r="BM52" s="391"/>
      <c r="BN52" s="391"/>
      <c r="BO52" s="372"/>
      <c r="BP52" s="372"/>
      <c r="BQ52" s="372"/>
      <c r="BR52" s="372"/>
      <c r="BS52" s="372"/>
      <c r="BT52" s="372"/>
      <c r="BU52" s="372"/>
      <c r="BV52" s="372"/>
      <c r="BW52" s="372"/>
      <c r="BX52" s="372"/>
      <c r="BZ52" s="388"/>
      <c r="CA52" s="388"/>
      <c r="CB52" s="19"/>
      <c r="CC52" s="372"/>
      <c r="CD52" s="389" t="e">
        <f t="shared" ca="1" si="72"/>
        <v>#VALUE!</v>
      </c>
      <c r="CE52" s="389" t="e">
        <f ca="1">'Site&amp;Soil'!$F$173*EXP('Site&amp;Soil'!$F$174*CD52)</f>
        <v>#VALUE!</v>
      </c>
      <c r="CF52" s="389" t="e">
        <f t="shared" ca="1" si="32"/>
        <v>#VALUE!</v>
      </c>
      <c r="CG52" s="389">
        <f t="shared" si="87"/>
        <v>0</v>
      </c>
      <c r="CH52" s="390" t="e">
        <f t="shared" ca="1" si="33"/>
        <v>#VALUE!</v>
      </c>
      <c r="CI52" s="391">
        <f t="shared" si="34"/>
        <v>0</v>
      </c>
      <c r="CJ52" s="392">
        <f t="shared" si="35"/>
        <v>0</v>
      </c>
      <c r="CK52" s="392" t="e">
        <f t="shared" ca="1" si="73"/>
        <v>#VALUE!</v>
      </c>
      <c r="CL52" s="391" t="e">
        <f t="shared" ca="1" si="74"/>
        <v>#VALUE!</v>
      </c>
      <c r="CM52" s="391" t="e">
        <f t="shared" ca="1" si="36"/>
        <v>#VALUE!</v>
      </c>
      <c r="CN52" s="391" t="e">
        <f t="shared" ca="1" si="37"/>
        <v>#VALUE!</v>
      </c>
      <c r="CO52" s="391" t="e">
        <f t="shared" ca="1" si="38"/>
        <v>#VALUE!</v>
      </c>
      <c r="CP52" s="389" t="e">
        <f t="shared" ca="1" si="39"/>
        <v>#VALUE!</v>
      </c>
      <c r="CQ52" s="389" t="e">
        <f t="shared" ca="1" si="40"/>
        <v>#VALUE!</v>
      </c>
      <c r="CR52" s="393" t="e">
        <f t="shared" ca="1" si="41"/>
        <v>#VALUE!</v>
      </c>
      <c r="CS52" s="389" t="e">
        <f t="shared" ca="1" si="42"/>
        <v>#VALUE!</v>
      </c>
      <c r="CT52" s="394"/>
      <c r="CU52" s="372"/>
      <c r="CV52" s="389" t="e">
        <f t="shared" ca="1" si="75"/>
        <v>#VALUE!</v>
      </c>
      <c r="CW52" s="389" t="e">
        <f ca="1">'Site&amp;Soil'!$G$173*EXP('Site&amp;Soil'!$G$174*CV52)</f>
        <v>#VALUE!</v>
      </c>
      <c r="CX52" s="389" t="e">
        <f t="shared" ca="1" si="43"/>
        <v>#VALUE!</v>
      </c>
      <c r="CY52" s="389">
        <f t="shared" si="88"/>
        <v>0</v>
      </c>
      <c r="CZ52" s="390" t="e">
        <f t="shared" ca="1" si="44"/>
        <v>#VALUE!</v>
      </c>
      <c r="DA52" s="391">
        <f t="shared" si="45"/>
        <v>0</v>
      </c>
      <c r="DB52" s="392">
        <f t="shared" si="46"/>
        <v>0</v>
      </c>
      <c r="DC52" s="392" t="e">
        <f t="shared" ca="1" si="76"/>
        <v>#VALUE!</v>
      </c>
      <c r="DD52" s="391" t="e">
        <f t="shared" ca="1" si="77"/>
        <v>#VALUE!</v>
      </c>
      <c r="DE52" s="391" t="e">
        <f t="shared" ca="1" si="47"/>
        <v>#VALUE!</v>
      </c>
      <c r="DF52" s="391" t="e">
        <f t="shared" ca="1" si="48"/>
        <v>#VALUE!</v>
      </c>
      <c r="DG52" s="391" t="e">
        <f t="shared" ca="1" si="49"/>
        <v>#VALUE!</v>
      </c>
      <c r="DH52" s="389" t="e">
        <f t="shared" ca="1" si="50"/>
        <v>#VALUE!</v>
      </c>
      <c r="DI52" s="389" t="e">
        <f t="shared" ca="1" si="51"/>
        <v>#VALUE!</v>
      </c>
      <c r="DJ52" s="393" t="e">
        <f t="shared" ca="1" si="52"/>
        <v>#VALUE!</v>
      </c>
      <c r="DK52" s="389" t="e">
        <f t="shared" ca="1" si="53"/>
        <v>#VALUE!</v>
      </c>
      <c r="DL52" s="394"/>
      <c r="DM52" s="372"/>
      <c r="DN52" s="389" t="e">
        <f t="shared" ca="1" si="78"/>
        <v>#VALUE!</v>
      </c>
      <c r="DO52" s="389" t="e">
        <f ca="1">'Site&amp;Soil'!$H$173*EXP('Site&amp;Soil'!$H$174*DN52)</f>
        <v>#VALUE!</v>
      </c>
      <c r="DP52" s="389" t="e">
        <f t="shared" ca="1" si="54"/>
        <v>#VALUE!</v>
      </c>
      <c r="DQ52" s="389">
        <f t="shared" si="89"/>
        <v>0</v>
      </c>
      <c r="DR52" s="390" t="e">
        <f t="shared" ca="1" si="55"/>
        <v>#VALUE!</v>
      </c>
      <c r="DS52" s="391">
        <f t="shared" si="56"/>
        <v>0</v>
      </c>
      <c r="DT52" s="392">
        <f t="shared" si="57"/>
        <v>0</v>
      </c>
      <c r="DU52" s="392" t="e">
        <f t="shared" ca="1" si="79"/>
        <v>#VALUE!</v>
      </c>
      <c r="DV52" s="391" t="e">
        <f t="shared" ca="1" si="80"/>
        <v>#VALUE!</v>
      </c>
      <c r="DW52" s="391" t="e">
        <f t="shared" ca="1" si="58"/>
        <v>#VALUE!</v>
      </c>
      <c r="DX52" s="391" t="e">
        <f t="shared" ca="1" si="59"/>
        <v>#VALUE!</v>
      </c>
      <c r="DY52" s="391" t="e">
        <f t="shared" ca="1" si="60"/>
        <v>#VALUE!</v>
      </c>
      <c r="DZ52" s="389" t="e">
        <f t="shared" ca="1" si="61"/>
        <v>#VALUE!</v>
      </c>
      <c r="EA52" s="389" t="e">
        <f t="shared" ca="1" si="62"/>
        <v>#VALUE!</v>
      </c>
      <c r="EB52" s="393" t="e">
        <f t="shared" ca="1" si="63"/>
        <v>#VALUE!</v>
      </c>
      <c r="EC52" s="389" t="e">
        <f t="shared" ca="1" si="64"/>
        <v>#VALUE!</v>
      </c>
      <c r="ED52" s="394"/>
      <c r="EE52" s="391"/>
      <c r="EF52" s="392"/>
      <c r="EG52" s="391"/>
      <c r="EH52" s="391"/>
      <c r="EI52" s="391"/>
      <c r="EJ52" s="391"/>
      <c r="EK52" s="372"/>
      <c r="EL52" s="372"/>
      <c r="EM52" s="372"/>
      <c r="EN52" s="372"/>
      <c r="EO52" s="372"/>
      <c r="EP52" s="372"/>
      <c r="EQ52" s="372"/>
      <c r="ER52" s="372"/>
      <c r="ES52" s="372"/>
      <c r="ET52" s="372"/>
    </row>
    <row r="53" spans="1:150" x14ac:dyDescent="0.2">
      <c r="A53" s="372"/>
      <c r="B53" s="372">
        <v>45</v>
      </c>
      <c r="C53" s="372" t="s">
        <v>308</v>
      </c>
      <c r="D53" s="388"/>
      <c r="E53" s="388"/>
      <c r="F53" s="19"/>
      <c r="G53" s="372"/>
      <c r="H53" s="389">
        <f t="shared" ca="1" si="81"/>
        <v>5.9907525221469067</v>
      </c>
      <c r="I53" s="389">
        <f ca="1">'Site&amp;Soil'!$F$173*EXP('Site&amp;Soil'!$F$174*H53)</f>
        <v>0</v>
      </c>
      <c r="J53" s="389">
        <f t="shared" ca="1" si="65"/>
        <v>0.45000000000000007</v>
      </c>
      <c r="K53" s="389">
        <f t="shared" ca="1" si="84"/>
        <v>0.41006021458614561</v>
      </c>
      <c r="L53" s="390">
        <f t="shared" ca="1" si="0"/>
        <v>4.0591805031209302E-3</v>
      </c>
      <c r="M53" s="391">
        <f t="shared" si="1"/>
        <v>0</v>
      </c>
      <c r="N53" s="392">
        <f t="shared" si="2"/>
        <v>0</v>
      </c>
      <c r="O53" s="392">
        <f t="shared" ca="1" si="66"/>
        <v>22657.046834547014</v>
      </c>
      <c r="P53" s="391">
        <f t="shared" ca="1" si="67"/>
        <v>0.92652076672596573</v>
      </c>
      <c r="Q53" s="391">
        <f t="shared" ca="1" si="3"/>
        <v>9.1969042769091038E-3</v>
      </c>
      <c r="R53" s="391">
        <f t="shared" ca="1" si="4"/>
        <v>1.2043948338399761E-3</v>
      </c>
      <c r="S53" s="391">
        <f t="shared" ca="1" si="5"/>
        <v>1.7761132095709172E-2</v>
      </c>
      <c r="T53" s="389">
        <f t="shared" ca="1" si="6"/>
        <v>6.0085136542426154</v>
      </c>
      <c r="U53" s="389">
        <f t="shared" ca="1" si="7"/>
        <v>0.45383114440917699</v>
      </c>
      <c r="V53" s="393">
        <f t="shared" ca="1" si="8"/>
        <v>6.0014416110490219E-3</v>
      </c>
      <c r="W53" s="389">
        <f t="shared" ca="1" si="9"/>
        <v>-1.3336536913442269E-2</v>
      </c>
      <c r="X53" s="394"/>
      <c r="Y53" s="372"/>
      <c r="Z53" s="389">
        <f t="shared" ca="1" si="82"/>
        <v>5.0486375426395602</v>
      </c>
      <c r="AA53" s="389">
        <f ca="1">'Site&amp;Soil'!$G$173*EXP('Site&amp;Soil'!$G$174*Z53)</f>
        <v>0</v>
      </c>
      <c r="AB53" s="389">
        <f t="shared" ca="1" si="10"/>
        <v>0.41625000000000001</v>
      </c>
      <c r="AC53" s="389">
        <f t="shared" si="85"/>
        <v>0</v>
      </c>
      <c r="AD53" s="390">
        <f t="shared" ca="1" si="11"/>
        <v>0</v>
      </c>
      <c r="AE53" s="391">
        <f t="shared" si="12"/>
        <v>0</v>
      </c>
      <c r="AF53" s="392">
        <f t="shared" si="13"/>
        <v>0</v>
      </c>
      <c r="AG53" s="392">
        <f t="shared" ca="1" si="68"/>
        <v>0</v>
      </c>
      <c r="AH53" s="391">
        <f t="shared" ca="1" si="69"/>
        <v>0</v>
      </c>
      <c r="AI53" s="391">
        <f t="shared" ca="1" si="14"/>
        <v>0</v>
      </c>
      <c r="AJ53" s="391">
        <f t="shared" ca="1" si="15"/>
        <v>0</v>
      </c>
      <c r="AK53" s="391">
        <f t="shared" ca="1" si="16"/>
        <v>2.8934410422582009E-3</v>
      </c>
      <c r="AL53" s="389">
        <f t="shared" ca="1" si="17"/>
        <v>5.0515309836818183</v>
      </c>
      <c r="AM53" s="389">
        <f t="shared" ca="1" si="18"/>
        <v>2.1449771957556867E-2</v>
      </c>
      <c r="AN53" s="393">
        <f t="shared" ca="1" si="19"/>
        <v>0</v>
      </c>
      <c r="AO53" s="389">
        <f t="shared" ca="1" si="20"/>
        <v>1.4417877744261913E-2</v>
      </c>
      <c r="AP53" s="394"/>
      <c r="AQ53" s="372"/>
      <c r="AR53" s="389">
        <f t="shared" ca="1" si="83"/>
        <v>4.42</v>
      </c>
      <c r="AS53" s="389">
        <f ca="1">'Site&amp;Soil'!$H$173*EXP('Site&amp;Soil'!$H$174*AR53)</f>
        <v>0</v>
      </c>
      <c r="AT53" s="389">
        <f t="shared" ca="1" si="21"/>
        <v>0.38250000000000001</v>
      </c>
      <c r="AU53" s="389">
        <f t="shared" si="86"/>
        <v>0</v>
      </c>
      <c r="AV53" s="390">
        <f t="shared" ca="1" si="22"/>
        <v>0</v>
      </c>
      <c r="AW53" s="391">
        <f t="shared" si="23"/>
        <v>0</v>
      </c>
      <c r="AX53" s="392">
        <f t="shared" si="24"/>
        <v>0</v>
      </c>
      <c r="AY53" s="392">
        <f t="shared" ca="1" si="70"/>
        <v>0</v>
      </c>
      <c r="AZ53" s="391">
        <f t="shared" ca="1" si="71"/>
        <v>0</v>
      </c>
      <c r="BA53" s="391">
        <f t="shared" ca="1" si="25"/>
        <v>0</v>
      </c>
      <c r="BB53" s="391">
        <f t="shared" ca="1" si="26"/>
        <v>0</v>
      </c>
      <c r="BC53" s="391">
        <f t="shared" ca="1" si="27"/>
        <v>0</v>
      </c>
      <c r="BD53" s="389">
        <f t="shared" ca="1" si="28"/>
        <v>4.42</v>
      </c>
      <c r="BE53" s="389">
        <f t="shared" ca="1" si="29"/>
        <v>7.6499999999998375E-3</v>
      </c>
      <c r="BF53" s="393">
        <f t="shared" ca="1" si="30"/>
        <v>0</v>
      </c>
      <c r="BG53" s="389">
        <f t="shared" ca="1" si="31"/>
        <v>0</v>
      </c>
      <c r="BH53" s="394"/>
      <c r="BI53" s="391"/>
      <c r="BJ53" s="392"/>
      <c r="BK53" s="391"/>
      <c r="BL53" s="391"/>
      <c r="BM53" s="391"/>
      <c r="BN53" s="391"/>
      <c r="BO53" s="372"/>
      <c r="BP53" s="372"/>
      <c r="BQ53" s="372"/>
      <c r="BR53" s="372"/>
      <c r="BS53" s="372"/>
      <c r="BT53" s="372"/>
      <c r="BU53" s="372"/>
      <c r="BV53" s="372"/>
      <c r="BW53" s="372"/>
      <c r="BX53" s="372"/>
      <c r="BZ53" s="388"/>
      <c r="CA53" s="388"/>
      <c r="CB53" s="19"/>
      <c r="CC53" s="372"/>
      <c r="CD53" s="389" t="e">
        <f t="shared" ca="1" si="72"/>
        <v>#VALUE!</v>
      </c>
      <c r="CE53" s="389" t="e">
        <f ca="1">'Site&amp;Soil'!$F$173*EXP('Site&amp;Soil'!$F$174*CD53)</f>
        <v>#VALUE!</v>
      </c>
      <c r="CF53" s="389" t="e">
        <f t="shared" ca="1" si="32"/>
        <v>#VALUE!</v>
      </c>
      <c r="CG53" s="389">
        <f t="shared" si="87"/>
        <v>0</v>
      </c>
      <c r="CH53" s="390" t="e">
        <f t="shared" ca="1" si="33"/>
        <v>#VALUE!</v>
      </c>
      <c r="CI53" s="391">
        <f t="shared" si="34"/>
        <v>0</v>
      </c>
      <c r="CJ53" s="392">
        <f t="shared" si="35"/>
        <v>0</v>
      </c>
      <c r="CK53" s="392" t="e">
        <f t="shared" ca="1" si="73"/>
        <v>#VALUE!</v>
      </c>
      <c r="CL53" s="391" t="e">
        <f t="shared" ca="1" si="74"/>
        <v>#VALUE!</v>
      </c>
      <c r="CM53" s="391" t="e">
        <f t="shared" ca="1" si="36"/>
        <v>#VALUE!</v>
      </c>
      <c r="CN53" s="391" t="e">
        <f t="shared" ca="1" si="37"/>
        <v>#VALUE!</v>
      </c>
      <c r="CO53" s="391" t="e">
        <f t="shared" ca="1" si="38"/>
        <v>#VALUE!</v>
      </c>
      <c r="CP53" s="389" t="e">
        <f t="shared" ca="1" si="39"/>
        <v>#VALUE!</v>
      </c>
      <c r="CQ53" s="389" t="e">
        <f t="shared" ca="1" si="40"/>
        <v>#VALUE!</v>
      </c>
      <c r="CR53" s="393" t="e">
        <f t="shared" ca="1" si="41"/>
        <v>#VALUE!</v>
      </c>
      <c r="CS53" s="389" t="e">
        <f t="shared" ca="1" si="42"/>
        <v>#VALUE!</v>
      </c>
      <c r="CT53" s="394"/>
      <c r="CU53" s="372"/>
      <c r="CV53" s="389" t="e">
        <f t="shared" ca="1" si="75"/>
        <v>#VALUE!</v>
      </c>
      <c r="CW53" s="389" t="e">
        <f ca="1">'Site&amp;Soil'!$G$173*EXP('Site&amp;Soil'!$G$174*CV53)</f>
        <v>#VALUE!</v>
      </c>
      <c r="CX53" s="389" t="e">
        <f t="shared" ca="1" si="43"/>
        <v>#VALUE!</v>
      </c>
      <c r="CY53" s="389">
        <f t="shared" si="88"/>
        <v>0</v>
      </c>
      <c r="CZ53" s="390" t="e">
        <f t="shared" ca="1" si="44"/>
        <v>#VALUE!</v>
      </c>
      <c r="DA53" s="391">
        <f t="shared" si="45"/>
        <v>0</v>
      </c>
      <c r="DB53" s="392">
        <f t="shared" si="46"/>
        <v>0</v>
      </c>
      <c r="DC53" s="392" t="e">
        <f t="shared" ca="1" si="76"/>
        <v>#VALUE!</v>
      </c>
      <c r="DD53" s="391" t="e">
        <f t="shared" ca="1" si="77"/>
        <v>#VALUE!</v>
      </c>
      <c r="DE53" s="391" t="e">
        <f t="shared" ca="1" si="47"/>
        <v>#VALUE!</v>
      </c>
      <c r="DF53" s="391" t="e">
        <f t="shared" ca="1" si="48"/>
        <v>#VALUE!</v>
      </c>
      <c r="DG53" s="391" t="e">
        <f t="shared" ca="1" si="49"/>
        <v>#VALUE!</v>
      </c>
      <c r="DH53" s="389" t="e">
        <f t="shared" ca="1" si="50"/>
        <v>#VALUE!</v>
      </c>
      <c r="DI53" s="389" t="e">
        <f t="shared" ca="1" si="51"/>
        <v>#VALUE!</v>
      </c>
      <c r="DJ53" s="393" t="e">
        <f t="shared" ca="1" si="52"/>
        <v>#VALUE!</v>
      </c>
      <c r="DK53" s="389" t="e">
        <f t="shared" ca="1" si="53"/>
        <v>#VALUE!</v>
      </c>
      <c r="DL53" s="394"/>
      <c r="DM53" s="372"/>
      <c r="DN53" s="389" t="e">
        <f t="shared" ca="1" si="78"/>
        <v>#VALUE!</v>
      </c>
      <c r="DO53" s="389" t="e">
        <f ca="1">'Site&amp;Soil'!$H$173*EXP('Site&amp;Soil'!$H$174*DN53)</f>
        <v>#VALUE!</v>
      </c>
      <c r="DP53" s="389" t="e">
        <f t="shared" ca="1" si="54"/>
        <v>#VALUE!</v>
      </c>
      <c r="DQ53" s="389">
        <f t="shared" si="89"/>
        <v>0</v>
      </c>
      <c r="DR53" s="390" t="e">
        <f t="shared" ca="1" si="55"/>
        <v>#VALUE!</v>
      </c>
      <c r="DS53" s="391">
        <f t="shared" si="56"/>
        <v>0</v>
      </c>
      <c r="DT53" s="392">
        <f t="shared" si="57"/>
        <v>0</v>
      </c>
      <c r="DU53" s="392" t="e">
        <f t="shared" ca="1" si="79"/>
        <v>#VALUE!</v>
      </c>
      <c r="DV53" s="391" t="e">
        <f t="shared" ca="1" si="80"/>
        <v>#VALUE!</v>
      </c>
      <c r="DW53" s="391" t="e">
        <f t="shared" ca="1" si="58"/>
        <v>#VALUE!</v>
      </c>
      <c r="DX53" s="391" t="e">
        <f t="shared" ca="1" si="59"/>
        <v>#VALUE!</v>
      </c>
      <c r="DY53" s="391" t="e">
        <f t="shared" ca="1" si="60"/>
        <v>#VALUE!</v>
      </c>
      <c r="DZ53" s="389" t="e">
        <f t="shared" ca="1" si="61"/>
        <v>#VALUE!</v>
      </c>
      <c r="EA53" s="389" t="e">
        <f t="shared" ca="1" si="62"/>
        <v>#VALUE!</v>
      </c>
      <c r="EB53" s="393" t="e">
        <f t="shared" ca="1" si="63"/>
        <v>#VALUE!</v>
      </c>
      <c r="EC53" s="389" t="e">
        <f t="shared" ca="1" si="64"/>
        <v>#VALUE!</v>
      </c>
      <c r="ED53" s="394"/>
      <c r="EE53" s="391"/>
      <c r="EF53" s="392"/>
      <c r="EG53" s="391"/>
      <c r="EH53" s="391"/>
      <c r="EI53" s="391"/>
      <c r="EJ53" s="391"/>
      <c r="EK53" s="372"/>
      <c r="EL53" s="372"/>
      <c r="EM53" s="372"/>
      <c r="EN53" s="372"/>
      <c r="EO53" s="372"/>
      <c r="EP53" s="372"/>
      <c r="EQ53" s="372"/>
      <c r="ER53" s="372"/>
      <c r="ES53" s="372"/>
      <c r="ET53" s="372"/>
    </row>
    <row r="54" spans="1:150" x14ac:dyDescent="0.2">
      <c r="A54" s="372"/>
      <c r="B54" s="372">
        <v>46</v>
      </c>
      <c r="C54" s="372" t="s">
        <v>309</v>
      </c>
      <c r="D54" s="388"/>
      <c r="E54" s="388"/>
      <c r="F54" s="19"/>
      <c r="G54" s="372"/>
      <c r="H54" s="389">
        <f t="shared" ca="1" si="81"/>
        <v>5.995177117329173</v>
      </c>
      <c r="I54" s="389">
        <f ca="1">'Site&amp;Soil'!$F$173*EXP('Site&amp;Soil'!$F$174*H54)</f>
        <v>0</v>
      </c>
      <c r="J54" s="389">
        <f t="shared" ca="1" si="65"/>
        <v>0.45000000000000007</v>
      </c>
      <c r="K54" s="389">
        <f t="shared" ca="1" si="84"/>
        <v>0.37336407417040579</v>
      </c>
      <c r="L54" s="390">
        <f t="shared" ca="1" si="0"/>
        <v>3.6572661768315261E-3</v>
      </c>
      <c r="M54" s="391">
        <f t="shared" si="1"/>
        <v>0</v>
      </c>
      <c r="N54" s="392">
        <f t="shared" si="2"/>
        <v>0</v>
      </c>
      <c r="O54" s="392">
        <f t="shared" ca="1" si="66"/>
        <v>22432.14665052728</v>
      </c>
      <c r="P54" s="391">
        <f t="shared" ca="1" si="67"/>
        <v>0.91732386244905662</v>
      </c>
      <c r="Q54" s="391">
        <f t="shared" ca="1" si="3"/>
        <v>8.2040331218698036E-3</v>
      </c>
      <c r="R54" s="391">
        <f t="shared" ca="1" si="4"/>
        <v>1.0769725135808355E-3</v>
      </c>
      <c r="S54" s="391">
        <f t="shared" ca="1" si="5"/>
        <v>1.5837912462864371E-2</v>
      </c>
      <c r="T54" s="389">
        <f t="shared" ca="1" si="6"/>
        <v>6.0110150297920377</v>
      </c>
      <c r="U54" s="389">
        <f t="shared" ca="1" si="7"/>
        <v>0.45495676340641705</v>
      </c>
      <c r="V54" s="393">
        <f t="shared" ca="1" si="8"/>
        <v>5.5095697104558354E-3</v>
      </c>
      <c r="W54" s="389">
        <f t="shared" ca="1" si="9"/>
        <v>-1.224348824545741E-2</v>
      </c>
      <c r="X54" s="395">
        <f>-'Profit Calculator'!I$29*'Quantity of Lime to Apply'!H$9</f>
        <v>-2.2676371780515115E-2</v>
      </c>
      <c r="Y54" s="372"/>
      <c r="Z54" s="389">
        <f t="shared" ca="1" si="82"/>
        <v>5.0659488614260804</v>
      </c>
      <c r="AA54" s="389">
        <f ca="1">'Site&amp;Soil'!$G$173*EXP('Site&amp;Soil'!$G$174*Z54)</f>
        <v>0</v>
      </c>
      <c r="AB54" s="389">
        <f t="shared" ca="1" si="10"/>
        <v>0.41625000000000001</v>
      </c>
      <c r="AC54" s="389">
        <f t="shared" si="85"/>
        <v>0</v>
      </c>
      <c r="AD54" s="390">
        <f t="shared" ca="1" si="11"/>
        <v>0</v>
      </c>
      <c r="AE54" s="391">
        <f t="shared" si="12"/>
        <v>0</v>
      </c>
      <c r="AF54" s="392">
        <f t="shared" si="13"/>
        <v>0</v>
      </c>
      <c r="AG54" s="392">
        <f t="shared" ca="1" si="68"/>
        <v>0</v>
      </c>
      <c r="AH54" s="391">
        <f t="shared" ca="1" si="69"/>
        <v>0</v>
      </c>
      <c r="AI54" s="391">
        <f t="shared" ca="1" si="14"/>
        <v>0</v>
      </c>
      <c r="AJ54" s="391">
        <f t="shared" ca="1" si="15"/>
        <v>0</v>
      </c>
      <c r="AK54" s="391">
        <f t="shared" ca="1" si="16"/>
        <v>2.587321353947953E-3</v>
      </c>
      <c r="AL54" s="389">
        <f t="shared" ca="1" si="17"/>
        <v>5.0685361827800284</v>
      </c>
      <c r="AM54" s="389">
        <f t="shared" ca="1" si="18"/>
        <v>2.8528186082186813E-2</v>
      </c>
      <c r="AN54" s="393">
        <f t="shared" ca="1" si="19"/>
        <v>0</v>
      </c>
      <c r="AO54" s="389">
        <f t="shared" ca="1" si="20"/>
        <v>1.3236203508602608E-2</v>
      </c>
      <c r="AP54" s="395">
        <f>-'Profit Calculator'!$I$29*'Quantity of Lime to Apply'!$H$19</f>
        <v>-1.3605823068309068E-2</v>
      </c>
      <c r="AQ54" s="372"/>
      <c r="AR54" s="389">
        <f t="shared" ca="1" si="83"/>
        <v>4.42</v>
      </c>
      <c r="AS54" s="389">
        <f ca="1">'Site&amp;Soil'!$H$173*EXP('Site&amp;Soil'!$H$174*AR54)</f>
        <v>0</v>
      </c>
      <c r="AT54" s="389">
        <f t="shared" ca="1" si="21"/>
        <v>0.38250000000000001</v>
      </c>
      <c r="AU54" s="389">
        <f t="shared" si="86"/>
        <v>0</v>
      </c>
      <c r="AV54" s="390">
        <f t="shared" ca="1" si="22"/>
        <v>0</v>
      </c>
      <c r="AW54" s="391">
        <f t="shared" si="23"/>
        <v>0</v>
      </c>
      <c r="AX54" s="392">
        <f t="shared" si="24"/>
        <v>0</v>
      </c>
      <c r="AY54" s="392">
        <f t="shared" ca="1" si="70"/>
        <v>0</v>
      </c>
      <c r="AZ54" s="391">
        <f t="shared" ca="1" si="71"/>
        <v>0</v>
      </c>
      <c r="BA54" s="391">
        <f t="shared" ca="1" si="25"/>
        <v>0</v>
      </c>
      <c r="BB54" s="391">
        <f t="shared" ca="1" si="26"/>
        <v>0</v>
      </c>
      <c r="BC54" s="391">
        <f t="shared" ca="1" si="27"/>
        <v>0</v>
      </c>
      <c r="BD54" s="389">
        <f t="shared" ca="1" si="28"/>
        <v>4.42</v>
      </c>
      <c r="BE54" s="389">
        <f t="shared" ca="1" si="29"/>
        <v>7.6499999999998375E-3</v>
      </c>
      <c r="BF54" s="393">
        <f t="shared" ca="1" si="30"/>
        <v>0</v>
      </c>
      <c r="BG54" s="389">
        <f t="shared" ca="1" si="31"/>
        <v>0</v>
      </c>
      <c r="BH54" s="395">
        <v>0.02</v>
      </c>
      <c r="BI54" s="391"/>
      <c r="BJ54" s="392">
        <f>BJ42+1</f>
        <v>4</v>
      </c>
      <c r="BK54" s="391">
        <f ca="1">AVERAGE(H49:H54)</f>
        <v>5.9822712213507669</v>
      </c>
      <c r="BL54" s="391">
        <f ca="1">AVERAGE(Z49:Z54)</f>
        <v>5.0240333406147268</v>
      </c>
      <c r="BM54" s="391">
        <f ca="1">AVERAGE(AR49:AR54)</f>
        <v>4.4200000000000008</v>
      </c>
      <c r="BN54" s="391"/>
      <c r="BO54" s="372"/>
      <c r="BP54" s="372"/>
      <c r="BQ54" s="372"/>
      <c r="BR54" s="372"/>
      <c r="BS54" s="372"/>
      <c r="BT54" s="372"/>
      <c r="BU54" s="372"/>
      <c r="BV54" s="372"/>
      <c r="BW54" s="372"/>
      <c r="BX54" s="372"/>
      <c r="BZ54" s="388"/>
      <c r="CA54" s="388"/>
      <c r="CB54" s="19"/>
      <c r="CC54" s="372"/>
      <c r="CD54" s="389" t="e">
        <f t="shared" ca="1" si="72"/>
        <v>#VALUE!</v>
      </c>
      <c r="CE54" s="389" t="e">
        <f ca="1">'Site&amp;Soil'!$F$173*EXP('Site&amp;Soil'!$F$174*CD54)</f>
        <v>#VALUE!</v>
      </c>
      <c r="CF54" s="389" t="e">
        <f t="shared" ca="1" si="32"/>
        <v>#VALUE!</v>
      </c>
      <c r="CG54" s="389">
        <f t="shared" si="87"/>
        <v>0</v>
      </c>
      <c r="CH54" s="390" t="e">
        <f t="shared" ca="1" si="33"/>
        <v>#VALUE!</v>
      </c>
      <c r="CI54" s="391">
        <f t="shared" si="34"/>
        <v>0</v>
      </c>
      <c r="CJ54" s="392">
        <f t="shared" si="35"/>
        <v>0</v>
      </c>
      <c r="CK54" s="392" t="e">
        <f t="shared" ca="1" si="73"/>
        <v>#VALUE!</v>
      </c>
      <c r="CL54" s="391" t="e">
        <f t="shared" ca="1" si="74"/>
        <v>#VALUE!</v>
      </c>
      <c r="CM54" s="391" t="e">
        <f t="shared" ca="1" si="36"/>
        <v>#VALUE!</v>
      </c>
      <c r="CN54" s="391" t="e">
        <f t="shared" ca="1" si="37"/>
        <v>#VALUE!</v>
      </c>
      <c r="CO54" s="391" t="e">
        <f t="shared" ca="1" si="38"/>
        <v>#VALUE!</v>
      </c>
      <c r="CP54" s="389" t="e">
        <f t="shared" ca="1" si="39"/>
        <v>#VALUE!</v>
      </c>
      <c r="CQ54" s="389" t="e">
        <f t="shared" ca="1" si="40"/>
        <v>#VALUE!</v>
      </c>
      <c r="CR54" s="393" t="e">
        <f t="shared" ca="1" si="41"/>
        <v>#VALUE!</v>
      </c>
      <c r="CS54" s="389" t="e">
        <f t="shared" ca="1" si="42"/>
        <v>#VALUE!</v>
      </c>
      <c r="CT54" s="394" t="e">
        <v>#VALUE!</v>
      </c>
      <c r="CU54" s="372"/>
      <c r="CV54" s="389" t="e">
        <f t="shared" ca="1" si="75"/>
        <v>#VALUE!</v>
      </c>
      <c r="CW54" s="389" t="e">
        <f ca="1">'Site&amp;Soil'!$G$173*EXP('Site&amp;Soil'!$G$174*CV54)</f>
        <v>#VALUE!</v>
      </c>
      <c r="CX54" s="389" t="e">
        <f t="shared" ca="1" si="43"/>
        <v>#VALUE!</v>
      </c>
      <c r="CY54" s="389">
        <f t="shared" si="88"/>
        <v>0</v>
      </c>
      <c r="CZ54" s="390" t="e">
        <f t="shared" ca="1" si="44"/>
        <v>#VALUE!</v>
      </c>
      <c r="DA54" s="391">
        <f t="shared" si="45"/>
        <v>0</v>
      </c>
      <c r="DB54" s="392">
        <f t="shared" si="46"/>
        <v>0</v>
      </c>
      <c r="DC54" s="392" t="e">
        <f t="shared" ca="1" si="76"/>
        <v>#VALUE!</v>
      </c>
      <c r="DD54" s="391" t="e">
        <f t="shared" ca="1" si="77"/>
        <v>#VALUE!</v>
      </c>
      <c r="DE54" s="391" t="e">
        <f t="shared" ca="1" si="47"/>
        <v>#VALUE!</v>
      </c>
      <c r="DF54" s="391" t="e">
        <f t="shared" ca="1" si="48"/>
        <v>#VALUE!</v>
      </c>
      <c r="DG54" s="391" t="e">
        <f t="shared" ca="1" si="49"/>
        <v>#VALUE!</v>
      </c>
      <c r="DH54" s="389" t="e">
        <f t="shared" ca="1" si="50"/>
        <v>#VALUE!</v>
      </c>
      <c r="DI54" s="389" t="e">
        <f t="shared" ca="1" si="51"/>
        <v>#VALUE!</v>
      </c>
      <c r="DJ54" s="393" t="e">
        <f t="shared" ca="1" si="52"/>
        <v>#VALUE!</v>
      </c>
      <c r="DK54" s="389" t="e">
        <f t="shared" ca="1" si="53"/>
        <v>#VALUE!</v>
      </c>
      <c r="DL54" s="394" t="e">
        <v>#VALUE!</v>
      </c>
      <c r="DM54" s="372"/>
      <c r="DN54" s="389" t="e">
        <f t="shared" ca="1" si="78"/>
        <v>#VALUE!</v>
      </c>
      <c r="DO54" s="389" t="e">
        <f ca="1">'Site&amp;Soil'!$H$173*EXP('Site&amp;Soil'!$H$174*DN54)</f>
        <v>#VALUE!</v>
      </c>
      <c r="DP54" s="389" t="e">
        <f t="shared" ca="1" si="54"/>
        <v>#VALUE!</v>
      </c>
      <c r="DQ54" s="389">
        <f t="shared" si="89"/>
        <v>0</v>
      </c>
      <c r="DR54" s="390" t="e">
        <f t="shared" ca="1" si="55"/>
        <v>#VALUE!</v>
      </c>
      <c r="DS54" s="391">
        <f t="shared" si="56"/>
        <v>0</v>
      </c>
      <c r="DT54" s="392">
        <f t="shared" si="57"/>
        <v>0</v>
      </c>
      <c r="DU54" s="392" t="e">
        <f t="shared" ca="1" si="79"/>
        <v>#VALUE!</v>
      </c>
      <c r="DV54" s="391" t="e">
        <f t="shared" ca="1" si="80"/>
        <v>#VALUE!</v>
      </c>
      <c r="DW54" s="391" t="e">
        <f t="shared" ca="1" si="58"/>
        <v>#VALUE!</v>
      </c>
      <c r="DX54" s="391" t="e">
        <f t="shared" ca="1" si="59"/>
        <v>#VALUE!</v>
      </c>
      <c r="DY54" s="391" t="e">
        <f t="shared" ca="1" si="60"/>
        <v>#VALUE!</v>
      </c>
      <c r="DZ54" s="389" t="e">
        <f t="shared" ca="1" si="61"/>
        <v>#VALUE!</v>
      </c>
      <c r="EA54" s="389" t="e">
        <f t="shared" ca="1" si="62"/>
        <v>#VALUE!</v>
      </c>
      <c r="EB54" s="393" t="e">
        <f t="shared" ca="1" si="63"/>
        <v>#VALUE!</v>
      </c>
      <c r="EC54" s="389" t="e">
        <f t="shared" ca="1" si="64"/>
        <v>#VALUE!</v>
      </c>
      <c r="ED54" s="394" t="e">
        <v>#VALUE!</v>
      </c>
      <c r="EE54" s="391"/>
      <c r="EF54" s="392">
        <f>EF42+1</f>
        <v>4</v>
      </c>
      <c r="EG54" s="391" t="e">
        <f ca="1">AVERAGE(CD49:CD54)</f>
        <v>#VALUE!</v>
      </c>
      <c r="EH54" s="391" t="e">
        <f ca="1">AVERAGE(CV49:CV54)</f>
        <v>#VALUE!</v>
      </c>
      <c r="EI54" s="391" t="e">
        <f ca="1">AVERAGE(DN49:DN54)</f>
        <v>#VALUE!</v>
      </c>
      <c r="EJ54" s="391"/>
      <c r="EK54" s="372"/>
      <c r="EL54" s="372"/>
      <c r="EM54" s="372"/>
      <c r="EN54" s="372"/>
      <c r="EO54" s="372"/>
      <c r="EP54" s="372"/>
      <c r="EQ54" s="372"/>
      <c r="ER54" s="372"/>
      <c r="ES54" s="372"/>
      <c r="ET54" s="372"/>
    </row>
    <row r="55" spans="1:150" x14ac:dyDescent="0.2">
      <c r="A55" s="372"/>
      <c r="B55" s="372">
        <v>47</v>
      </c>
      <c r="C55" s="372" t="s">
        <v>310</v>
      </c>
      <c r="D55" s="388"/>
      <c r="E55" s="388"/>
      <c r="F55" s="19"/>
      <c r="G55" s="372"/>
      <c r="H55" s="389">
        <f t="shared" ca="1" si="81"/>
        <v>5.9760951697660651</v>
      </c>
      <c r="I55" s="389">
        <f ca="1">'Site&amp;Soil'!$F$173*EXP('Site&amp;Soil'!$F$174*H55)</f>
        <v>0</v>
      </c>
      <c r="J55" s="389">
        <f t="shared" ca="1" si="65"/>
        <v>0.45000000000000007</v>
      </c>
      <c r="K55" s="389">
        <f t="shared" ca="1" si="84"/>
        <v>0.31935521622611851</v>
      </c>
      <c r="L55" s="390">
        <f t="shared" ca="1" si="0"/>
        <v>3.2732733500617176E-3</v>
      </c>
      <c r="M55" s="391">
        <f t="shared" si="1"/>
        <v>0</v>
      </c>
      <c r="N55" s="392">
        <f t="shared" si="2"/>
        <v>0</v>
      </c>
      <c r="O55" s="392">
        <f t="shared" ca="1" si="66"/>
        <v>22231.526039149925</v>
      </c>
      <c r="P55" s="391">
        <f t="shared" ca="1" si="67"/>
        <v>0.90911982932718682</v>
      </c>
      <c r="Q55" s="391">
        <f t="shared" ca="1" si="3"/>
        <v>7.2769861715152586E-3</v>
      </c>
      <c r="R55" s="391">
        <f t="shared" ca="1" si="4"/>
        <v>9.4549302244404743E-4</v>
      </c>
      <c r="S55" s="391">
        <f t="shared" ca="1" si="5"/>
        <v>1.4069984775713799E-2</v>
      </c>
      <c r="T55" s="389">
        <f t="shared" ca="1" si="6"/>
        <v>5.9901651545417787</v>
      </c>
      <c r="U55" s="389">
        <f t="shared" ca="1" si="7"/>
        <v>0.44557431954380045</v>
      </c>
      <c r="V55" s="393">
        <f t="shared" ca="1" si="8"/>
        <v>4.399054284620489E-3</v>
      </c>
      <c r="W55" s="389">
        <f t="shared" ca="1" si="9"/>
        <v>-9.7756761880455293E-3</v>
      </c>
      <c r="X55" s="394"/>
      <c r="Y55" s="372"/>
      <c r="Z55" s="389">
        <f t="shared" ca="1" si="82"/>
        <v>5.0681665632203226</v>
      </c>
      <c r="AA55" s="389">
        <f ca="1">'Site&amp;Soil'!$G$173*EXP('Site&amp;Soil'!$G$174*Z55)</f>
        <v>0</v>
      </c>
      <c r="AB55" s="389">
        <f t="shared" ca="1" si="10"/>
        <v>0.41625000000000001</v>
      </c>
      <c r="AC55" s="389">
        <f t="shared" si="85"/>
        <v>0</v>
      </c>
      <c r="AD55" s="390">
        <f t="shared" ca="1" si="11"/>
        <v>0</v>
      </c>
      <c r="AE55" s="391">
        <f t="shared" si="12"/>
        <v>0</v>
      </c>
      <c r="AF55" s="392">
        <f t="shared" si="13"/>
        <v>0</v>
      </c>
      <c r="AG55" s="392">
        <f t="shared" ca="1" si="68"/>
        <v>0</v>
      </c>
      <c r="AH55" s="391">
        <f t="shared" ca="1" si="69"/>
        <v>0</v>
      </c>
      <c r="AI55" s="391">
        <f t="shared" ca="1" si="14"/>
        <v>0</v>
      </c>
      <c r="AJ55" s="391">
        <f t="shared" ca="1" si="15"/>
        <v>0</v>
      </c>
      <c r="AK55" s="391">
        <f t="shared" ca="1" si="16"/>
        <v>2.2714547085742882E-3</v>
      </c>
      <c r="AL55" s="389">
        <f t="shared" ca="1" si="17"/>
        <v>5.0704380179288968</v>
      </c>
      <c r="AM55" s="389">
        <f t="shared" ca="1" si="18"/>
        <v>2.93198249629033E-2</v>
      </c>
      <c r="AN55" s="393">
        <f t="shared" ca="1" si="19"/>
        <v>0</v>
      </c>
      <c r="AO55" s="389">
        <f t="shared" ca="1" si="20"/>
        <v>1.0568298581670844E-2</v>
      </c>
      <c r="AP55" s="394"/>
      <c r="AQ55" s="372"/>
      <c r="AR55" s="389">
        <f t="shared" ca="1" si="83"/>
        <v>4.4399999999999995</v>
      </c>
      <c r="AS55" s="389">
        <f ca="1">'Site&amp;Soil'!$H$173*EXP('Site&amp;Soil'!$H$174*AR55)</f>
        <v>0</v>
      </c>
      <c r="AT55" s="389">
        <f t="shared" ca="1" si="21"/>
        <v>0.38250000000000001</v>
      </c>
      <c r="AU55" s="389">
        <f t="shared" si="86"/>
        <v>0</v>
      </c>
      <c r="AV55" s="390">
        <f t="shared" ca="1" si="22"/>
        <v>0</v>
      </c>
      <c r="AW55" s="391">
        <f t="shared" si="23"/>
        <v>0</v>
      </c>
      <c r="AX55" s="392">
        <f t="shared" si="24"/>
        <v>0</v>
      </c>
      <c r="AY55" s="392">
        <f t="shared" ca="1" si="70"/>
        <v>0</v>
      </c>
      <c r="AZ55" s="391">
        <f t="shared" ca="1" si="71"/>
        <v>0</v>
      </c>
      <c r="BA55" s="391">
        <f t="shared" ca="1" si="25"/>
        <v>0</v>
      </c>
      <c r="BB55" s="391">
        <f t="shared" ca="1" si="26"/>
        <v>0</v>
      </c>
      <c r="BC55" s="391">
        <f t="shared" ca="1" si="27"/>
        <v>0</v>
      </c>
      <c r="BD55" s="389">
        <f t="shared" ca="1" si="28"/>
        <v>4.4399999999999995</v>
      </c>
      <c r="BE55" s="389">
        <f t="shared" ca="1" si="29"/>
        <v>1.5299999999999675E-2</v>
      </c>
      <c r="BF55" s="393">
        <f t="shared" ca="1" si="30"/>
        <v>0</v>
      </c>
      <c r="BG55" s="389">
        <f t="shared" ca="1" si="31"/>
        <v>0</v>
      </c>
      <c r="BH55" s="394"/>
      <c r="BI55" s="391"/>
      <c r="BJ55" s="392"/>
      <c r="BK55" s="391"/>
      <c r="BL55" s="391"/>
      <c r="BM55" s="391"/>
      <c r="BN55" s="391"/>
      <c r="BO55" s="372"/>
      <c r="BP55" s="372"/>
      <c r="BQ55" s="372"/>
      <c r="BR55" s="372"/>
      <c r="BS55" s="372"/>
      <c r="BT55" s="372"/>
      <c r="BU55" s="372"/>
      <c r="BV55" s="372"/>
      <c r="BW55" s="372"/>
      <c r="BX55" s="372"/>
      <c r="BZ55" s="388"/>
      <c r="CA55" s="388"/>
      <c r="CB55" s="19"/>
      <c r="CC55" s="372"/>
      <c r="CD55" s="389" t="e">
        <f t="shared" ca="1" si="72"/>
        <v>#VALUE!</v>
      </c>
      <c r="CE55" s="389" t="e">
        <f ca="1">'Site&amp;Soil'!$F$173*EXP('Site&amp;Soil'!$F$174*CD55)</f>
        <v>#VALUE!</v>
      </c>
      <c r="CF55" s="389" t="e">
        <f t="shared" ca="1" si="32"/>
        <v>#VALUE!</v>
      </c>
      <c r="CG55" s="389">
        <f t="shared" si="87"/>
        <v>0</v>
      </c>
      <c r="CH55" s="390" t="e">
        <f t="shared" ca="1" si="33"/>
        <v>#VALUE!</v>
      </c>
      <c r="CI55" s="391">
        <f t="shared" si="34"/>
        <v>0</v>
      </c>
      <c r="CJ55" s="392">
        <f t="shared" si="35"/>
        <v>0</v>
      </c>
      <c r="CK55" s="392" t="e">
        <f t="shared" ca="1" si="73"/>
        <v>#VALUE!</v>
      </c>
      <c r="CL55" s="391" t="e">
        <f t="shared" ca="1" si="74"/>
        <v>#VALUE!</v>
      </c>
      <c r="CM55" s="391" t="e">
        <f t="shared" ca="1" si="36"/>
        <v>#VALUE!</v>
      </c>
      <c r="CN55" s="391" t="e">
        <f t="shared" ca="1" si="37"/>
        <v>#VALUE!</v>
      </c>
      <c r="CO55" s="391" t="e">
        <f t="shared" ca="1" si="38"/>
        <v>#VALUE!</v>
      </c>
      <c r="CP55" s="389" t="e">
        <f t="shared" ca="1" si="39"/>
        <v>#VALUE!</v>
      </c>
      <c r="CQ55" s="389" t="e">
        <f t="shared" ca="1" si="40"/>
        <v>#VALUE!</v>
      </c>
      <c r="CR55" s="393" t="e">
        <f t="shared" ca="1" si="41"/>
        <v>#VALUE!</v>
      </c>
      <c r="CS55" s="389" t="e">
        <f t="shared" ca="1" si="42"/>
        <v>#VALUE!</v>
      </c>
      <c r="CT55" s="394"/>
      <c r="CU55" s="372"/>
      <c r="CV55" s="389" t="e">
        <f t="shared" ca="1" si="75"/>
        <v>#VALUE!</v>
      </c>
      <c r="CW55" s="389" t="e">
        <f ca="1">'Site&amp;Soil'!$G$173*EXP('Site&amp;Soil'!$G$174*CV55)</f>
        <v>#VALUE!</v>
      </c>
      <c r="CX55" s="389" t="e">
        <f t="shared" ca="1" si="43"/>
        <v>#VALUE!</v>
      </c>
      <c r="CY55" s="389">
        <f t="shared" si="88"/>
        <v>0</v>
      </c>
      <c r="CZ55" s="390" t="e">
        <f t="shared" ca="1" si="44"/>
        <v>#VALUE!</v>
      </c>
      <c r="DA55" s="391">
        <f t="shared" si="45"/>
        <v>0</v>
      </c>
      <c r="DB55" s="392">
        <f t="shared" si="46"/>
        <v>0</v>
      </c>
      <c r="DC55" s="392" t="e">
        <f t="shared" ca="1" si="76"/>
        <v>#VALUE!</v>
      </c>
      <c r="DD55" s="391" t="e">
        <f t="shared" ca="1" si="77"/>
        <v>#VALUE!</v>
      </c>
      <c r="DE55" s="391" t="e">
        <f t="shared" ca="1" si="47"/>
        <v>#VALUE!</v>
      </c>
      <c r="DF55" s="391" t="e">
        <f t="shared" ca="1" si="48"/>
        <v>#VALUE!</v>
      </c>
      <c r="DG55" s="391" t="e">
        <f t="shared" ca="1" si="49"/>
        <v>#VALUE!</v>
      </c>
      <c r="DH55" s="389" t="e">
        <f t="shared" ca="1" si="50"/>
        <v>#VALUE!</v>
      </c>
      <c r="DI55" s="389" t="e">
        <f t="shared" ca="1" si="51"/>
        <v>#VALUE!</v>
      </c>
      <c r="DJ55" s="393" t="e">
        <f t="shared" ca="1" si="52"/>
        <v>#VALUE!</v>
      </c>
      <c r="DK55" s="389" t="e">
        <f t="shared" ca="1" si="53"/>
        <v>#VALUE!</v>
      </c>
      <c r="DL55" s="394"/>
      <c r="DM55" s="372"/>
      <c r="DN55" s="389" t="e">
        <f t="shared" ca="1" si="78"/>
        <v>#VALUE!</v>
      </c>
      <c r="DO55" s="389" t="e">
        <f ca="1">'Site&amp;Soil'!$H$173*EXP('Site&amp;Soil'!$H$174*DN55)</f>
        <v>#VALUE!</v>
      </c>
      <c r="DP55" s="389" t="e">
        <f t="shared" ca="1" si="54"/>
        <v>#VALUE!</v>
      </c>
      <c r="DQ55" s="389">
        <f t="shared" si="89"/>
        <v>0</v>
      </c>
      <c r="DR55" s="390" t="e">
        <f t="shared" ca="1" si="55"/>
        <v>#VALUE!</v>
      </c>
      <c r="DS55" s="391">
        <f t="shared" si="56"/>
        <v>0</v>
      </c>
      <c r="DT55" s="392">
        <f t="shared" si="57"/>
        <v>0</v>
      </c>
      <c r="DU55" s="392" t="e">
        <f t="shared" ca="1" si="79"/>
        <v>#VALUE!</v>
      </c>
      <c r="DV55" s="391" t="e">
        <f t="shared" ca="1" si="80"/>
        <v>#VALUE!</v>
      </c>
      <c r="DW55" s="391" t="e">
        <f t="shared" ca="1" si="58"/>
        <v>#VALUE!</v>
      </c>
      <c r="DX55" s="391" t="e">
        <f t="shared" ca="1" si="59"/>
        <v>#VALUE!</v>
      </c>
      <c r="DY55" s="391" t="e">
        <f t="shared" ca="1" si="60"/>
        <v>#VALUE!</v>
      </c>
      <c r="DZ55" s="389" t="e">
        <f t="shared" ca="1" si="61"/>
        <v>#VALUE!</v>
      </c>
      <c r="EA55" s="389" t="e">
        <f t="shared" ca="1" si="62"/>
        <v>#VALUE!</v>
      </c>
      <c r="EB55" s="393" t="e">
        <f t="shared" ca="1" si="63"/>
        <v>#VALUE!</v>
      </c>
      <c r="EC55" s="389" t="e">
        <f t="shared" ca="1" si="64"/>
        <v>#VALUE!</v>
      </c>
      <c r="ED55" s="394"/>
      <c r="EE55" s="391"/>
      <c r="EF55" s="392"/>
      <c r="EG55" s="391"/>
      <c r="EH55" s="391"/>
      <c r="EI55" s="391"/>
      <c r="EJ55" s="391"/>
      <c r="EK55" s="372"/>
      <c r="EL55" s="372"/>
      <c r="EM55" s="372"/>
      <c r="EN55" s="372"/>
      <c r="EO55" s="372"/>
      <c r="EP55" s="372"/>
      <c r="EQ55" s="372"/>
      <c r="ER55" s="372"/>
      <c r="ES55" s="372"/>
      <c r="ET55" s="372"/>
    </row>
    <row r="56" spans="1:150" x14ac:dyDescent="0.2">
      <c r="A56" s="372"/>
      <c r="B56" s="372">
        <v>48</v>
      </c>
      <c r="C56" s="372" t="s">
        <v>311</v>
      </c>
      <c r="D56" s="388"/>
      <c r="E56" s="388"/>
      <c r="F56" s="19"/>
      <c r="G56" s="372"/>
      <c r="H56" s="389">
        <f t="shared" ca="1" si="81"/>
        <v>5.9803894783537332</v>
      </c>
      <c r="I56" s="389">
        <f ca="1">'Site&amp;Soil'!$F$173*EXP('Site&amp;Soil'!$F$174*H56)</f>
        <v>0</v>
      </c>
      <c r="J56" s="389">
        <f t="shared" ca="1" si="65"/>
        <v>0.45000000000000007</v>
      </c>
      <c r="K56" s="389">
        <f t="shared" ca="1" si="84"/>
        <v>0.2566091252630372</v>
      </c>
      <c r="L56" s="390">
        <f t="shared" ca="1" si="0"/>
        <v>2.6034718122005134E-3</v>
      </c>
      <c r="M56" s="391">
        <f t="shared" si="1"/>
        <v>0</v>
      </c>
      <c r="N56" s="392">
        <f t="shared" si="2"/>
        <v>0</v>
      </c>
      <c r="O56" s="392">
        <f t="shared" ca="1" si="66"/>
        <v>22053.575341849326</v>
      </c>
      <c r="P56" s="391">
        <f t="shared" ca="1" si="67"/>
        <v>0.90184284315567154</v>
      </c>
      <c r="Q56" s="391">
        <f t="shared" ca="1" si="3"/>
        <v>5.741586176074503E-3</v>
      </c>
      <c r="R56" s="391">
        <f t="shared" ca="1" si="4"/>
        <v>7.4770731803994531E-4</v>
      </c>
      <c r="S56" s="391">
        <f t="shared" ca="1" si="5"/>
        <v>1.1097508573410126E-2</v>
      </c>
      <c r="T56" s="389">
        <f t="shared" ca="1" si="6"/>
        <v>5.9914869869271437</v>
      </c>
      <c r="U56" s="389">
        <f t="shared" ca="1" si="7"/>
        <v>0.4461691441172147</v>
      </c>
      <c r="V56" s="393">
        <f t="shared" ca="1" si="8"/>
        <v>3.550247379094696E-3</v>
      </c>
      <c r="W56" s="389">
        <f t="shared" ca="1" si="9"/>
        <v>-7.8894386202104337E-3</v>
      </c>
      <c r="X56" s="394"/>
      <c r="Y56" s="372"/>
      <c r="Z56" s="389">
        <f t="shared" ca="1" si="82"/>
        <v>5.0810063165105674</v>
      </c>
      <c r="AA56" s="389">
        <f ca="1">'Site&amp;Soil'!$G$173*EXP('Site&amp;Soil'!$G$174*Z56)</f>
        <v>0</v>
      </c>
      <c r="AB56" s="389">
        <f t="shared" ca="1" si="10"/>
        <v>0.41625000000000001</v>
      </c>
      <c r="AC56" s="389">
        <f t="shared" si="85"/>
        <v>0</v>
      </c>
      <c r="AD56" s="390">
        <f t="shared" ca="1" si="11"/>
        <v>0</v>
      </c>
      <c r="AE56" s="391">
        <f t="shared" si="12"/>
        <v>0</v>
      </c>
      <c r="AF56" s="392">
        <f t="shared" si="13"/>
        <v>0</v>
      </c>
      <c r="AG56" s="392">
        <f t="shared" ca="1" si="68"/>
        <v>0</v>
      </c>
      <c r="AH56" s="391">
        <f t="shared" ca="1" si="69"/>
        <v>0</v>
      </c>
      <c r="AI56" s="391">
        <f t="shared" ca="1" si="14"/>
        <v>0</v>
      </c>
      <c r="AJ56" s="391">
        <f t="shared" ca="1" si="15"/>
        <v>0</v>
      </c>
      <c r="AK56" s="391">
        <f t="shared" ca="1" si="16"/>
        <v>1.7962938571530218E-3</v>
      </c>
      <c r="AL56" s="389">
        <f t="shared" ca="1" si="17"/>
        <v>5.0828026103677209</v>
      </c>
      <c r="AM56" s="389">
        <f t="shared" ca="1" si="18"/>
        <v>3.4466586565563805E-2</v>
      </c>
      <c r="AN56" s="393">
        <f t="shared" ca="1" si="19"/>
        <v>0</v>
      </c>
      <c r="AO56" s="389">
        <f t="shared" ca="1" si="20"/>
        <v>8.5291228326599307E-3</v>
      </c>
      <c r="AP56" s="394"/>
      <c r="AQ56" s="372"/>
      <c r="AR56" s="389">
        <f t="shared" ca="1" si="83"/>
        <v>4.4399999999999995</v>
      </c>
      <c r="AS56" s="389">
        <f ca="1">'Site&amp;Soil'!$H$173*EXP('Site&amp;Soil'!$H$174*AR56)</f>
        <v>0</v>
      </c>
      <c r="AT56" s="389">
        <f t="shared" ca="1" si="21"/>
        <v>0.38250000000000001</v>
      </c>
      <c r="AU56" s="389">
        <f t="shared" si="86"/>
        <v>0</v>
      </c>
      <c r="AV56" s="390">
        <f t="shared" ca="1" si="22"/>
        <v>0</v>
      </c>
      <c r="AW56" s="391">
        <f t="shared" si="23"/>
        <v>0</v>
      </c>
      <c r="AX56" s="392">
        <f t="shared" si="24"/>
        <v>0</v>
      </c>
      <c r="AY56" s="392">
        <f t="shared" ca="1" si="70"/>
        <v>0</v>
      </c>
      <c r="AZ56" s="391">
        <f t="shared" ca="1" si="71"/>
        <v>0</v>
      </c>
      <c r="BA56" s="391">
        <f t="shared" ca="1" si="25"/>
        <v>0</v>
      </c>
      <c r="BB56" s="391">
        <f t="shared" ca="1" si="26"/>
        <v>0</v>
      </c>
      <c r="BC56" s="391">
        <f t="shared" ca="1" si="27"/>
        <v>0</v>
      </c>
      <c r="BD56" s="389">
        <f t="shared" ca="1" si="28"/>
        <v>4.4399999999999995</v>
      </c>
      <c r="BE56" s="389">
        <f t="shared" ca="1" si="29"/>
        <v>1.5299999999999675E-2</v>
      </c>
      <c r="BF56" s="393">
        <f t="shared" ca="1" si="30"/>
        <v>0</v>
      </c>
      <c r="BG56" s="389">
        <f t="shared" ca="1" si="31"/>
        <v>0</v>
      </c>
      <c r="BH56" s="394"/>
      <c r="BI56" s="391"/>
      <c r="BJ56" s="392"/>
      <c r="BK56" s="391"/>
      <c r="BL56" s="391"/>
      <c r="BM56" s="391"/>
      <c r="BN56" s="391"/>
      <c r="BO56" s="372"/>
      <c r="BP56" s="372"/>
      <c r="BQ56" s="372"/>
      <c r="BR56" s="372"/>
      <c r="BS56" s="372"/>
      <c r="BT56" s="372"/>
      <c r="BU56" s="372"/>
      <c r="BV56" s="372"/>
      <c r="BW56" s="372"/>
      <c r="BX56" s="372"/>
      <c r="BZ56" s="388"/>
      <c r="CA56" s="388"/>
      <c r="CB56" s="19"/>
      <c r="CC56" s="372"/>
      <c r="CD56" s="389" t="e">
        <f t="shared" ca="1" si="72"/>
        <v>#VALUE!</v>
      </c>
      <c r="CE56" s="389" t="e">
        <f ca="1">'Site&amp;Soil'!$F$173*EXP('Site&amp;Soil'!$F$174*CD56)</f>
        <v>#VALUE!</v>
      </c>
      <c r="CF56" s="389" t="e">
        <f t="shared" ca="1" si="32"/>
        <v>#VALUE!</v>
      </c>
      <c r="CG56" s="389">
        <f t="shared" si="87"/>
        <v>0</v>
      </c>
      <c r="CH56" s="390" t="e">
        <f t="shared" ca="1" si="33"/>
        <v>#VALUE!</v>
      </c>
      <c r="CI56" s="391">
        <f t="shared" si="34"/>
        <v>0</v>
      </c>
      <c r="CJ56" s="392">
        <f t="shared" si="35"/>
        <v>0</v>
      </c>
      <c r="CK56" s="392" t="e">
        <f t="shared" ca="1" si="73"/>
        <v>#VALUE!</v>
      </c>
      <c r="CL56" s="391" t="e">
        <f t="shared" ca="1" si="74"/>
        <v>#VALUE!</v>
      </c>
      <c r="CM56" s="391" t="e">
        <f t="shared" ca="1" si="36"/>
        <v>#VALUE!</v>
      </c>
      <c r="CN56" s="391" t="e">
        <f t="shared" ca="1" si="37"/>
        <v>#VALUE!</v>
      </c>
      <c r="CO56" s="391" t="e">
        <f t="shared" ca="1" si="38"/>
        <v>#VALUE!</v>
      </c>
      <c r="CP56" s="389" t="e">
        <f t="shared" ca="1" si="39"/>
        <v>#VALUE!</v>
      </c>
      <c r="CQ56" s="389" t="e">
        <f t="shared" ca="1" si="40"/>
        <v>#VALUE!</v>
      </c>
      <c r="CR56" s="393" t="e">
        <f t="shared" ca="1" si="41"/>
        <v>#VALUE!</v>
      </c>
      <c r="CS56" s="389" t="e">
        <f t="shared" ca="1" si="42"/>
        <v>#VALUE!</v>
      </c>
      <c r="CT56" s="394"/>
      <c r="CU56" s="372"/>
      <c r="CV56" s="389" t="e">
        <f t="shared" ca="1" si="75"/>
        <v>#VALUE!</v>
      </c>
      <c r="CW56" s="389" t="e">
        <f ca="1">'Site&amp;Soil'!$G$173*EXP('Site&amp;Soil'!$G$174*CV56)</f>
        <v>#VALUE!</v>
      </c>
      <c r="CX56" s="389" t="e">
        <f t="shared" ca="1" si="43"/>
        <v>#VALUE!</v>
      </c>
      <c r="CY56" s="389">
        <f t="shared" si="88"/>
        <v>0</v>
      </c>
      <c r="CZ56" s="390" t="e">
        <f t="shared" ca="1" si="44"/>
        <v>#VALUE!</v>
      </c>
      <c r="DA56" s="391">
        <f t="shared" si="45"/>
        <v>0</v>
      </c>
      <c r="DB56" s="392">
        <f t="shared" si="46"/>
        <v>0</v>
      </c>
      <c r="DC56" s="392" t="e">
        <f t="shared" ca="1" si="76"/>
        <v>#VALUE!</v>
      </c>
      <c r="DD56" s="391" t="e">
        <f t="shared" ca="1" si="77"/>
        <v>#VALUE!</v>
      </c>
      <c r="DE56" s="391" t="e">
        <f t="shared" ca="1" si="47"/>
        <v>#VALUE!</v>
      </c>
      <c r="DF56" s="391" t="e">
        <f t="shared" ca="1" si="48"/>
        <v>#VALUE!</v>
      </c>
      <c r="DG56" s="391" t="e">
        <f t="shared" ca="1" si="49"/>
        <v>#VALUE!</v>
      </c>
      <c r="DH56" s="389" t="e">
        <f t="shared" ca="1" si="50"/>
        <v>#VALUE!</v>
      </c>
      <c r="DI56" s="389" t="e">
        <f t="shared" ca="1" si="51"/>
        <v>#VALUE!</v>
      </c>
      <c r="DJ56" s="393" t="e">
        <f t="shared" ca="1" si="52"/>
        <v>#VALUE!</v>
      </c>
      <c r="DK56" s="389" t="e">
        <f t="shared" ca="1" si="53"/>
        <v>#VALUE!</v>
      </c>
      <c r="DL56" s="394"/>
      <c r="DM56" s="372"/>
      <c r="DN56" s="389" t="e">
        <f t="shared" ca="1" si="78"/>
        <v>#VALUE!</v>
      </c>
      <c r="DO56" s="389" t="e">
        <f ca="1">'Site&amp;Soil'!$H$173*EXP('Site&amp;Soil'!$H$174*DN56)</f>
        <v>#VALUE!</v>
      </c>
      <c r="DP56" s="389" t="e">
        <f t="shared" ca="1" si="54"/>
        <v>#VALUE!</v>
      </c>
      <c r="DQ56" s="389">
        <f t="shared" si="89"/>
        <v>0</v>
      </c>
      <c r="DR56" s="390" t="e">
        <f t="shared" ca="1" si="55"/>
        <v>#VALUE!</v>
      </c>
      <c r="DS56" s="391">
        <f t="shared" si="56"/>
        <v>0</v>
      </c>
      <c r="DT56" s="392">
        <f t="shared" si="57"/>
        <v>0</v>
      </c>
      <c r="DU56" s="392" t="e">
        <f t="shared" ca="1" si="79"/>
        <v>#VALUE!</v>
      </c>
      <c r="DV56" s="391" t="e">
        <f t="shared" ca="1" si="80"/>
        <v>#VALUE!</v>
      </c>
      <c r="DW56" s="391" t="e">
        <f t="shared" ca="1" si="58"/>
        <v>#VALUE!</v>
      </c>
      <c r="DX56" s="391" t="e">
        <f t="shared" ca="1" si="59"/>
        <v>#VALUE!</v>
      </c>
      <c r="DY56" s="391" t="e">
        <f t="shared" ca="1" si="60"/>
        <v>#VALUE!</v>
      </c>
      <c r="DZ56" s="389" t="e">
        <f t="shared" ca="1" si="61"/>
        <v>#VALUE!</v>
      </c>
      <c r="EA56" s="389" t="e">
        <f t="shared" ca="1" si="62"/>
        <v>#VALUE!</v>
      </c>
      <c r="EB56" s="393" t="e">
        <f t="shared" ca="1" si="63"/>
        <v>#VALUE!</v>
      </c>
      <c r="EC56" s="389" t="e">
        <f t="shared" ca="1" si="64"/>
        <v>#VALUE!</v>
      </c>
      <c r="ED56" s="394"/>
      <c r="EE56" s="391"/>
      <c r="EF56" s="392"/>
      <c r="EG56" s="391"/>
      <c r="EH56" s="391"/>
      <c r="EI56" s="391"/>
      <c r="EJ56" s="391"/>
      <c r="EK56" s="372"/>
      <c r="EL56" s="372"/>
      <c r="EM56" s="372"/>
      <c r="EN56" s="372"/>
      <c r="EO56" s="372"/>
      <c r="EP56" s="372"/>
      <c r="EQ56" s="372"/>
      <c r="ER56" s="372"/>
      <c r="ES56" s="372"/>
      <c r="ET56" s="372"/>
    </row>
    <row r="57" spans="1:150" x14ac:dyDescent="0.2">
      <c r="A57" s="372">
        <f>A45+1</f>
        <v>5</v>
      </c>
      <c r="B57" s="372">
        <v>49</v>
      </c>
      <c r="C57" s="372" t="s">
        <v>300</v>
      </c>
      <c r="D57" s="388">
        <f ca="1">OFFSET(Apply_Lime!$H$16,$A57,0)</f>
        <v>0</v>
      </c>
      <c r="E57" s="388">
        <f ca="1">OFFSET(Apply_Lime!$I$16,$A57,0)*G57</f>
        <v>0</v>
      </c>
      <c r="F57" s="388">
        <f ca="1">OFFSET(Apply_Lime!$I$16,$A57,0)*(1-G57)</f>
        <v>0</v>
      </c>
      <c r="G57" s="566">
        <f>'Profit Calculator'!J28</f>
        <v>0</v>
      </c>
      <c r="H57" s="389">
        <f t="shared" ca="1" si="81"/>
        <v>5.9835975483069328</v>
      </c>
      <c r="I57" s="389">
        <f ca="1">'Site&amp;Soil'!$F$173*EXP('Site&amp;Soil'!$F$174*H57)</f>
        <v>0</v>
      </c>
      <c r="J57" s="389">
        <f t="shared" ca="1" si="65"/>
        <v>0.45000000000000007</v>
      </c>
      <c r="K57" s="389">
        <f t="shared" ca="1" si="84"/>
        <v>9.1496801351106175E-2</v>
      </c>
      <c r="L57" s="390">
        <f t="shared" ca="1" si="0"/>
        <v>9.2125159377401844E-4</v>
      </c>
      <c r="M57" s="391">
        <f t="shared" ca="1" si="1"/>
        <v>0</v>
      </c>
      <c r="N57" s="392">
        <f t="shared" ca="1" si="2"/>
        <v>0</v>
      </c>
      <c r="O57" s="392">
        <f t="shared" ca="1" si="66"/>
        <v>21913.171163586172</v>
      </c>
      <c r="P57" s="391">
        <f t="shared" ca="1" si="67"/>
        <v>0.89610125697959708</v>
      </c>
      <c r="Q57" s="391">
        <f t="shared" ca="1" si="3"/>
        <v>2.0187543859096625E-3</v>
      </c>
      <c r="R57" s="391">
        <f t="shared" ca="1" si="4"/>
        <v>2.6334796065774133E-4</v>
      </c>
      <c r="S57" s="391">
        <f t="shared" ca="1" si="5"/>
        <v>3.9009031672264907E-3</v>
      </c>
      <c r="T57" s="389">
        <f t="shared" ca="1" si="6"/>
        <v>5.9874984514741589</v>
      </c>
      <c r="U57" s="389">
        <f t="shared" ca="1" si="7"/>
        <v>0.44437430316337156</v>
      </c>
      <c r="V57" s="393">
        <f t="shared" ca="1" si="8"/>
        <v>1.2492613397404942E-3</v>
      </c>
      <c r="W57" s="389">
        <f t="shared" ca="1" si="9"/>
        <v>-2.7761363105344313E-3</v>
      </c>
      <c r="X57" s="394"/>
      <c r="Y57" s="372"/>
      <c r="Z57" s="389">
        <f t="shared" ca="1" si="82"/>
        <v>5.0913317332003807</v>
      </c>
      <c r="AA57" s="389">
        <f ca="1">'Site&amp;Soil'!$G$173*EXP('Site&amp;Soil'!$G$174*Z57)</f>
        <v>0</v>
      </c>
      <c r="AB57" s="389">
        <f t="shared" ca="1" si="10"/>
        <v>0.41625000000000001</v>
      </c>
      <c r="AC57" s="389">
        <f t="shared" si="85"/>
        <v>0</v>
      </c>
      <c r="AD57" s="390">
        <f t="shared" ca="1" si="11"/>
        <v>0</v>
      </c>
      <c r="AE57" s="391">
        <f t="shared" ca="1" si="12"/>
        <v>0</v>
      </c>
      <c r="AF57" s="392">
        <f t="shared" ca="1" si="13"/>
        <v>0</v>
      </c>
      <c r="AG57" s="392">
        <f t="shared" ca="1" si="68"/>
        <v>0</v>
      </c>
      <c r="AH57" s="391">
        <f t="shared" ca="1" si="69"/>
        <v>0</v>
      </c>
      <c r="AI57" s="391">
        <f t="shared" ca="1" si="14"/>
        <v>0</v>
      </c>
      <c r="AJ57" s="391">
        <f t="shared" ca="1" si="15"/>
        <v>0</v>
      </c>
      <c r="AK57" s="391">
        <f t="shared" ca="1" si="16"/>
        <v>6.3266777335193106E-4</v>
      </c>
      <c r="AL57" s="389">
        <f t="shared" ca="1" si="17"/>
        <v>5.0919644009737324</v>
      </c>
      <c r="AM57" s="389">
        <f t="shared" ca="1" si="18"/>
        <v>3.8280181905316103E-2</v>
      </c>
      <c r="AN57" s="393">
        <f t="shared" ca="1" si="19"/>
        <v>0</v>
      </c>
      <c r="AO57" s="389">
        <f t="shared" ca="1" si="20"/>
        <v>3.0012284438210072E-3</v>
      </c>
      <c r="AP57" s="394"/>
      <c r="AQ57" s="372"/>
      <c r="AR57" s="389">
        <f t="shared" ca="1" si="83"/>
        <v>4.4399999999999995</v>
      </c>
      <c r="AS57" s="389">
        <f ca="1">'Site&amp;Soil'!$H$173*EXP('Site&amp;Soil'!$H$174*AR57)</f>
        <v>0</v>
      </c>
      <c r="AT57" s="389">
        <f t="shared" ca="1" si="21"/>
        <v>0.38250000000000001</v>
      </c>
      <c r="AU57" s="389">
        <f t="shared" si="86"/>
        <v>0</v>
      </c>
      <c r="AV57" s="390">
        <f t="shared" ca="1" si="22"/>
        <v>0</v>
      </c>
      <c r="AW57" s="391">
        <f t="shared" ca="1" si="23"/>
        <v>0</v>
      </c>
      <c r="AX57" s="392">
        <f t="shared" ca="1" si="24"/>
        <v>0</v>
      </c>
      <c r="AY57" s="392">
        <f t="shared" ca="1" si="70"/>
        <v>0</v>
      </c>
      <c r="AZ57" s="391">
        <f t="shared" ca="1" si="71"/>
        <v>0</v>
      </c>
      <c r="BA57" s="391">
        <f t="shared" ca="1" si="25"/>
        <v>0</v>
      </c>
      <c r="BB57" s="391">
        <f t="shared" ca="1" si="26"/>
        <v>0</v>
      </c>
      <c r="BC57" s="391">
        <f t="shared" ca="1" si="27"/>
        <v>0</v>
      </c>
      <c r="BD57" s="389">
        <f t="shared" ca="1" si="28"/>
        <v>4.4399999999999995</v>
      </c>
      <c r="BE57" s="389">
        <f t="shared" ca="1" si="29"/>
        <v>1.5299999999999675E-2</v>
      </c>
      <c r="BF57" s="393">
        <f t="shared" ca="1" si="30"/>
        <v>0</v>
      </c>
      <c r="BG57" s="389">
        <f t="shared" ca="1" si="31"/>
        <v>0</v>
      </c>
      <c r="BH57" s="394"/>
      <c r="BI57" s="391"/>
      <c r="BJ57" s="392"/>
      <c r="BK57" s="391"/>
      <c r="BL57" s="391"/>
      <c r="BM57" s="391"/>
      <c r="BN57" s="391"/>
      <c r="BO57" s="372"/>
      <c r="BP57" s="372"/>
      <c r="BQ57" s="372"/>
      <c r="BR57" s="372"/>
      <c r="BS57" s="372"/>
      <c r="BT57" s="372"/>
      <c r="BU57" s="372"/>
      <c r="BV57" s="372"/>
      <c r="BW57" s="372"/>
      <c r="BX57" s="372"/>
      <c r="BZ57" s="388">
        <f ca="1">OFFSET(Apply_Lime!$O$16,$A57,0)</f>
        <v>0</v>
      </c>
      <c r="CA57" s="388">
        <f ca="1">OFFSET(Apply_Lime!$P$16,$A57,0)*CA$7</f>
        <v>0</v>
      </c>
      <c r="CB57" s="388">
        <f ca="1">OFFSET(Apply_Lime!$P$16,$A57,0)*CB$7</f>
        <v>0</v>
      </c>
      <c r="CC57" s="372"/>
      <c r="CD57" s="389" t="e">
        <f t="shared" ca="1" si="72"/>
        <v>#VALUE!</v>
      </c>
      <c r="CE57" s="389" t="e">
        <f ca="1">'Site&amp;Soil'!$F$173*EXP('Site&amp;Soil'!$F$174*CD57)</f>
        <v>#VALUE!</v>
      </c>
      <c r="CF57" s="389" t="e">
        <f t="shared" ca="1" si="32"/>
        <v>#VALUE!</v>
      </c>
      <c r="CG57" s="389">
        <f t="shared" si="87"/>
        <v>0</v>
      </c>
      <c r="CH57" s="390" t="e">
        <f t="shared" ca="1" si="33"/>
        <v>#VALUE!</v>
      </c>
      <c r="CI57" s="391">
        <f t="shared" ca="1" si="34"/>
        <v>0</v>
      </c>
      <c r="CJ57" s="392">
        <f t="shared" ca="1" si="35"/>
        <v>0</v>
      </c>
      <c r="CK57" s="392" t="e">
        <f t="shared" ca="1" si="73"/>
        <v>#VALUE!</v>
      </c>
      <c r="CL57" s="391" t="e">
        <f t="shared" ca="1" si="74"/>
        <v>#VALUE!</v>
      </c>
      <c r="CM57" s="391" t="e">
        <f t="shared" ca="1" si="36"/>
        <v>#VALUE!</v>
      </c>
      <c r="CN57" s="391" t="e">
        <f t="shared" ca="1" si="37"/>
        <v>#VALUE!</v>
      </c>
      <c r="CO57" s="391" t="e">
        <f t="shared" ca="1" si="38"/>
        <v>#VALUE!</v>
      </c>
      <c r="CP57" s="389" t="e">
        <f t="shared" ca="1" si="39"/>
        <v>#VALUE!</v>
      </c>
      <c r="CQ57" s="389" t="e">
        <f t="shared" ca="1" si="40"/>
        <v>#VALUE!</v>
      </c>
      <c r="CR57" s="393" t="e">
        <f t="shared" ca="1" si="41"/>
        <v>#VALUE!</v>
      </c>
      <c r="CS57" s="389" t="e">
        <f t="shared" ca="1" si="42"/>
        <v>#VALUE!</v>
      </c>
      <c r="CT57" s="394"/>
      <c r="CU57" s="372"/>
      <c r="CV57" s="389" t="e">
        <f t="shared" ca="1" si="75"/>
        <v>#VALUE!</v>
      </c>
      <c r="CW57" s="389" t="e">
        <f ca="1">'Site&amp;Soil'!$G$173*EXP('Site&amp;Soil'!$G$174*CV57)</f>
        <v>#VALUE!</v>
      </c>
      <c r="CX57" s="389" t="e">
        <f t="shared" ca="1" si="43"/>
        <v>#VALUE!</v>
      </c>
      <c r="CY57" s="389">
        <f t="shared" si="88"/>
        <v>0</v>
      </c>
      <c r="CZ57" s="390" t="e">
        <f t="shared" ca="1" si="44"/>
        <v>#VALUE!</v>
      </c>
      <c r="DA57" s="391">
        <f t="shared" ca="1" si="45"/>
        <v>0</v>
      </c>
      <c r="DB57" s="392">
        <f t="shared" ca="1" si="46"/>
        <v>0</v>
      </c>
      <c r="DC57" s="392" t="e">
        <f t="shared" ca="1" si="76"/>
        <v>#VALUE!</v>
      </c>
      <c r="DD57" s="391" t="e">
        <f t="shared" ca="1" si="77"/>
        <v>#VALUE!</v>
      </c>
      <c r="DE57" s="391" t="e">
        <f t="shared" ca="1" si="47"/>
        <v>#VALUE!</v>
      </c>
      <c r="DF57" s="391" t="e">
        <f t="shared" ca="1" si="48"/>
        <v>#VALUE!</v>
      </c>
      <c r="DG57" s="391" t="e">
        <f t="shared" ca="1" si="49"/>
        <v>#VALUE!</v>
      </c>
      <c r="DH57" s="389" t="e">
        <f t="shared" ca="1" si="50"/>
        <v>#VALUE!</v>
      </c>
      <c r="DI57" s="389" t="e">
        <f t="shared" ca="1" si="51"/>
        <v>#VALUE!</v>
      </c>
      <c r="DJ57" s="393" t="e">
        <f t="shared" ca="1" si="52"/>
        <v>#VALUE!</v>
      </c>
      <c r="DK57" s="389" t="e">
        <f t="shared" ca="1" si="53"/>
        <v>#VALUE!</v>
      </c>
      <c r="DL57" s="394"/>
      <c r="DM57" s="372"/>
      <c r="DN57" s="389" t="e">
        <f t="shared" ca="1" si="78"/>
        <v>#VALUE!</v>
      </c>
      <c r="DO57" s="389" t="e">
        <f ca="1">'Site&amp;Soil'!$H$173*EXP('Site&amp;Soil'!$H$174*DN57)</f>
        <v>#VALUE!</v>
      </c>
      <c r="DP57" s="389" t="e">
        <f t="shared" ca="1" si="54"/>
        <v>#VALUE!</v>
      </c>
      <c r="DQ57" s="389">
        <f t="shared" si="89"/>
        <v>0</v>
      </c>
      <c r="DR57" s="390" t="e">
        <f t="shared" ca="1" si="55"/>
        <v>#VALUE!</v>
      </c>
      <c r="DS57" s="391">
        <f t="shared" ca="1" si="56"/>
        <v>0</v>
      </c>
      <c r="DT57" s="392">
        <f t="shared" ca="1" si="57"/>
        <v>0</v>
      </c>
      <c r="DU57" s="392" t="e">
        <f t="shared" ca="1" si="79"/>
        <v>#VALUE!</v>
      </c>
      <c r="DV57" s="391" t="e">
        <f t="shared" ca="1" si="80"/>
        <v>#VALUE!</v>
      </c>
      <c r="DW57" s="391" t="e">
        <f t="shared" ca="1" si="58"/>
        <v>#VALUE!</v>
      </c>
      <c r="DX57" s="391" t="e">
        <f t="shared" ca="1" si="59"/>
        <v>#VALUE!</v>
      </c>
      <c r="DY57" s="391" t="e">
        <f t="shared" ca="1" si="60"/>
        <v>#VALUE!</v>
      </c>
      <c r="DZ57" s="389" t="e">
        <f t="shared" ca="1" si="61"/>
        <v>#VALUE!</v>
      </c>
      <c r="EA57" s="389" t="e">
        <f t="shared" ca="1" si="62"/>
        <v>#VALUE!</v>
      </c>
      <c r="EB57" s="393" t="e">
        <f t="shared" ca="1" si="63"/>
        <v>#VALUE!</v>
      </c>
      <c r="EC57" s="389" t="e">
        <f t="shared" ca="1" si="64"/>
        <v>#VALUE!</v>
      </c>
      <c r="ED57" s="394"/>
      <c r="EE57" s="391"/>
      <c r="EF57" s="392"/>
      <c r="EG57" s="391"/>
      <c r="EH57" s="391"/>
      <c r="EI57" s="391"/>
      <c r="EJ57" s="391"/>
      <c r="EK57" s="372"/>
      <c r="EL57" s="372"/>
      <c r="EM57" s="372"/>
      <c r="EN57" s="372"/>
      <c r="EO57" s="372"/>
      <c r="EP57" s="372"/>
      <c r="EQ57" s="372"/>
      <c r="ER57" s="372"/>
      <c r="ES57" s="372"/>
      <c r="ET57" s="372"/>
    </row>
    <row r="58" spans="1:150" x14ac:dyDescent="0.2">
      <c r="A58" s="372"/>
      <c r="B58" s="372">
        <v>50</v>
      </c>
      <c r="C58" s="372" t="s">
        <v>301</v>
      </c>
      <c r="D58" s="19"/>
      <c r="E58" s="388"/>
      <c r="F58" s="388"/>
      <c r="G58" s="372"/>
      <c r="H58" s="389">
        <f t="shared" ca="1" si="81"/>
        <v>5.9847223151636246</v>
      </c>
      <c r="I58" s="389">
        <f ca="1">'Site&amp;Soil'!$F$173*EXP('Site&amp;Soil'!$F$174*H58)</f>
        <v>0</v>
      </c>
      <c r="J58" s="389">
        <f t="shared" ca="1" si="65"/>
        <v>0.45000000000000007</v>
      </c>
      <c r="K58" s="389">
        <f t="shared" ca="1" si="84"/>
        <v>0.1373529669593018</v>
      </c>
      <c r="L58" s="390">
        <f t="shared" ca="1" si="0"/>
        <v>1.3792730349220207E-3</v>
      </c>
      <c r="M58" s="391">
        <f t="shared" si="1"/>
        <v>0</v>
      </c>
      <c r="N58" s="392">
        <f t="shared" si="2"/>
        <v>0</v>
      </c>
      <c r="O58" s="392">
        <f t="shared" ca="1" si="66"/>
        <v>21863.804744276837</v>
      </c>
      <c r="P58" s="391">
        <f t="shared" ca="1" si="67"/>
        <v>0.89408250259368738</v>
      </c>
      <c r="Q58" s="391">
        <f t="shared" ca="1" si="3"/>
        <v>3.0156156324581186E-3</v>
      </c>
      <c r="R58" s="391">
        <f t="shared" ca="1" si="4"/>
        <v>3.9362735685113812E-4</v>
      </c>
      <c r="S58" s="391">
        <f t="shared" ca="1" si="5"/>
        <v>5.8266406124599553E-3</v>
      </c>
      <c r="T58" s="389">
        <f t="shared" ca="1" si="6"/>
        <v>5.9905489557760845</v>
      </c>
      <c r="U58" s="389">
        <f t="shared" ca="1" si="7"/>
        <v>0.44574703009923811</v>
      </c>
      <c r="V58" s="393">
        <f t="shared" ca="1" si="8"/>
        <v>1.8944164625043143E-3</v>
      </c>
      <c r="W58" s="389">
        <f t="shared" ca="1" si="9"/>
        <v>-4.2098143611206977E-3</v>
      </c>
      <c r="X58" s="394"/>
      <c r="Y58" s="372"/>
      <c r="Z58" s="389">
        <f t="shared" ca="1" si="82"/>
        <v>5.0949656294175538</v>
      </c>
      <c r="AA58" s="389">
        <f ca="1">'Site&amp;Soil'!$G$173*EXP('Site&amp;Soil'!$G$174*Z58)</f>
        <v>0</v>
      </c>
      <c r="AB58" s="389">
        <f t="shared" ca="1" si="10"/>
        <v>0.41625000000000001</v>
      </c>
      <c r="AC58" s="389">
        <f t="shared" si="85"/>
        <v>0</v>
      </c>
      <c r="AD58" s="390">
        <f t="shared" ca="1" si="11"/>
        <v>0</v>
      </c>
      <c r="AE58" s="391">
        <f t="shared" si="12"/>
        <v>0</v>
      </c>
      <c r="AF58" s="392">
        <f t="shared" si="13"/>
        <v>0</v>
      </c>
      <c r="AG58" s="392">
        <f t="shared" ca="1" si="68"/>
        <v>0</v>
      </c>
      <c r="AH58" s="391">
        <f t="shared" ca="1" si="69"/>
        <v>0</v>
      </c>
      <c r="AI58" s="391">
        <f t="shared" ca="1" si="14"/>
        <v>0</v>
      </c>
      <c r="AJ58" s="391">
        <f t="shared" ca="1" si="15"/>
        <v>0</v>
      </c>
      <c r="AK58" s="391">
        <f t="shared" ca="1" si="16"/>
        <v>9.4565130775048193E-4</v>
      </c>
      <c r="AL58" s="389">
        <f t="shared" ca="1" si="17"/>
        <v>5.0959112807253044</v>
      </c>
      <c r="AM58" s="389">
        <f t="shared" ca="1" si="18"/>
        <v>3.9923070601907966E-2</v>
      </c>
      <c r="AN58" s="393">
        <f t="shared" ca="1" si="19"/>
        <v>0</v>
      </c>
      <c r="AO58" s="389">
        <f t="shared" ca="1" si="20"/>
        <v>4.5511506606710252E-3</v>
      </c>
      <c r="AP58" s="394"/>
      <c r="AQ58" s="372"/>
      <c r="AR58" s="389">
        <f t="shared" ca="1" si="83"/>
        <v>4.4399999999999995</v>
      </c>
      <c r="AS58" s="389">
        <f ca="1">'Site&amp;Soil'!$H$173*EXP('Site&amp;Soil'!$H$174*AR58)</f>
        <v>0</v>
      </c>
      <c r="AT58" s="389">
        <f t="shared" ca="1" si="21"/>
        <v>0.38250000000000001</v>
      </c>
      <c r="AU58" s="389">
        <f t="shared" si="86"/>
        <v>0</v>
      </c>
      <c r="AV58" s="390">
        <f t="shared" ca="1" si="22"/>
        <v>0</v>
      </c>
      <c r="AW58" s="391">
        <f t="shared" si="23"/>
        <v>0</v>
      </c>
      <c r="AX58" s="392">
        <f t="shared" si="24"/>
        <v>0</v>
      </c>
      <c r="AY58" s="392">
        <f t="shared" ca="1" si="70"/>
        <v>0</v>
      </c>
      <c r="AZ58" s="391">
        <f t="shared" ca="1" si="71"/>
        <v>0</v>
      </c>
      <c r="BA58" s="391">
        <f t="shared" ca="1" si="25"/>
        <v>0</v>
      </c>
      <c r="BB58" s="391">
        <f t="shared" ca="1" si="26"/>
        <v>0</v>
      </c>
      <c r="BC58" s="391">
        <f t="shared" ca="1" si="27"/>
        <v>0</v>
      </c>
      <c r="BD58" s="389">
        <f t="shared" ca="1" si="28"/>
        <v>4.4399999999999995</v>
      </c>
      <c r="BE58" s="389">
        <f t="shared" ca="1" si="29"/>
        <v>1.5299999999999675E-2</v>
      </c>
      <c r="BF58" s="393">
        <f t="shared" ca="1" si="30"/>
        <v>0</v>
      </c>
      <c r="BG58" s="389">
        <f t="shared" ca="1" si="31"/>
        <v>0</v>
      </c>
      <c r="BH58" s="394"/>
      <c r="BI58" s="391"/>
      <c r="BJ58" s="392"/>
      <c r="BK58" s="391"/>
      <c r="BL58" s="391"/>
      <c r="BM58" s="391"/>
      <c r="BN58" s="391"/>
      <c r="BO58" s="372"/>
      <c r="BP58" s="372"/>
      <c r="BQ58" s="372"/>
      <c r="BR58" s="372"/>
      <c r="BS58" s="372"/>
      <c r="BT58" s="372"/>
      <c r="BU58" s="372"/>
      <c r="BV58" s="372"/>
      <c r="BW58" s="372"/>
      <c r="BX58" s="372"/>
      <c r="BZ58" s="19"/>
      <c r="CA58" s="19"/>
      <c r="CB58" s="19"/>
      <c r="CC58" s="372"/>
      <c r="CD58" s="389" t="e">
        <f t="shared" ca="1" si="72"/>
        <v>#VALUE!</v>
      </c>
      <c r="CE58" s="389" t="e">
        <f ca="1">'Site&amp;Soil'!$F$173*EXP('Site&amp;Soil'!$F$174*CD58)</f>
        <v>#VALUE!</v>
      </c>
      <c r="CF58" s="389" t="e">
        <f t="shared" ca="1" si="32"/>
        <v>#VALUE!</v>
      </c>
      <c r="CG58" s="389">
        <f t="shared" si="87"/>
        <v>0</v>
      </c>
      <c r="CH58" s="390" t="e">
        <f t="shared" ca="1" si="33"/>
        <v>#VALUE!</v>
      </c>
      <c r="CI58" s="391">
        <f t="shared" si="34"/>
        <v>0</v>
      </c>
      <c r="CJ58" s="392">
        <f t="shared" si="35"/>
        <v>0</v>
      </c>
      <c r="CK58" s="392" t="e">
        <f t="shared" ca="1" si="73"/>
        <v>#VALUE!</v>
      </c>
      <c r="CL58" s="391" t="e">
        <f t="shared" ca="1" si="74"/>
        <v>#VALUE!</v>
      </c>
      <c r="CM58" s="391" t="e">
        <f t="shared" ca="1" si="36"/>
        <v>#VALUE!</v>
      </c>
      <c r="CN58" s="391" t="e">
        <f t="shared" ca="1" si="37"/>
        <v>#VALUE!</v>
      </c>
      <c r="CO58" s="391" t="e">
        <f t="shared" ca="1" si="38"/>
        <v>#VALUE!</v>
      </c>
      <c r="CP58" s="389" t="e">
        <f t="shared" ca="1" si="39"/>
        <v>#VALUE!</v>
      </c>
      <c r="CQ58" s="389" t="e">
        <f t="shared" ca="1" si="40"/>
        <v>#VALUE!</v>
      </c>
      <c r="CR58" s="393" t="e">
        <f t="shared" ca="1" si="41"/>
        <v>#VALUE!</v>
      </c>
      <c r="CS58" s="389" t="e">
        <f t="shared" ca="1" si="42"/>
        <v>#VALUE!</v>
      </c>
      <c r="CT58" s="394"/>
      <c r="CU58" s="372"/>
      <c r="CV58" s="389" t="e">
        <f t="shared" ca="1" si="75"/>
        <v>#VALUE!</v>
      </c>
      <c r="CW58" s="389" t="e">
        <f ca="1">'Site&amp;Soil'!$G$173*EXP('Site&amp;Soil'!$G$174*CV58)</f>
        <v>#VALUE!</v>
      </c>
      <c r="CX58" s="389" t="e">
        <f t="shared" ca="1" si="43"/>
        <v>#VALUE!</v>
      </c>
      <c r="CY58" s="389">
        <f t="shared" si="88"/>
        <v>0</v>
      </c>
      <c r="CZ58" s="390" t="e">
        <f t="shared" ca="1" si="44"/>
        <v>#VALUE!</v>
      </c>
      <c r="DA58" s="391">
        <f t="shared" si="45"/>
        <v>0</v>
      </c>
      <c r="DB58" s="392">
        <f t="shared" si="46"/>
        <v>0</v>
      </c>
      <c r="DC58" s="392" t="e">
        <f t="shared" ca="1" si="76"/>
        <v>#VALUE!</v>
      </c>
      <c r="DD58" s="391" t="e">
        <f t="shared" ca="1" si="77"/>
        <v>#VALUE!</v>
      </c>
      <c r="DE58" s="391" t="e">
        <f t="shared" ca="1" si="47"/>
        <v>#VALUE!</v>
      </c>
      <c r="DF58" s="391" t="e">
        <f t="shared" ca="1" si="48"/>
        <v>#VALUE!</v>
      </c>
      <c r="DG58" s="391" t="e">
        <f t="shared" ca="1" si="49"/>
        <v>#VALUE!</v>
      </c>
      <c r="DH58" s="389" t="e">
        <f t="shared" ca="1" si="50"/>
        <v>#VALUE!</v>
      </c>
      <c r="DI58" s="389" t="e">
        <f t="shared" ca="1" si="51"/>
        <v>#VALUE!</v>
      </c>
      <c r="DJ58" s="393" t="e">
        <f t="shared" ca="1" si="52"/>
        <v>#VALUE!</v>
      </c>
      <c r="DK58" s="389" t="e">
        <f t="shared" ca="1" si="53"/>
        <v>#VALUE!</v>
      </c>
      <c r="DL58" s="394"/>
      <c r="DM58" s="372"/>
      <c r="DN58" s="389" t="e">
        <f t="shared" ca="1" si="78"/>
        <v>#VALUE!</v>
      </c>
      <c r="DO58" s="389" t="e">
        <f ca="1">'Site&amp;Soil'!$H$173*EXP('Site&amp;Soil'!$H$174*DN58)</f>
        <v>#VALUE!</v>
      </c>
      <c r="DP58" s="389" t="e">
        <f t="shared" ca="1" si="54"/>
        <v>#VALUE!</v>
      </c>
      <c r="DQ58" s="389">
        <f t="shared" si="89"/>
        <v>0</v>
      </c>
      <c r="DR58" s="390" t="e">
        <f t="shared" ca="1" si="55"/>
        <v>#VALUE!</v>
      </c>
      <c r="DS58" s="391">
        <f t="shared" si="56"/>
        <v>0</v>
      </c>
      <c r="DT58" s="392">
        <f t="shared" si="57"/>
        <v>0</v>
      </c>
      <c r="DU58" s="392" t="e">
        <f t="shared" ca="1" si="79"/>
        <v>#VALUE!</v>
      </c>
      <c r="DV58" s="391" t="e">
        <f t="shared" ca="1" si="80"/>
        <v>#VALUE!</v>
      </c>
      <c r="DW58" s="391" t="e">
        <f t="shared" ca="1" si="58"/>
        <v>#VALUE!</v>
      </c>
      <c r="DX58" s="391" t="e">
        <f t="shared" ca="1" si="59"/>
        <v>#VALUE!</v>
      </c>
      <c r="DY58" s="391" t="e">
        <f t="shared" ca="1" si="60"/>
        <v>#VALUE!</v>
      </c>
      <c r="DZ58" s="389" t="e">
        <f t="shared" ca="1" si="61"/>
        <v>#VALUE!</v>
      </c>
      <c r="EA58" s="389" t="e">
        <f t="shared" ca="1" si="62"/>
        <v>#VALUE!</v>
      </c>
      <c r="EB58" s="393" t="e">
        <f t="shared" ca="1" si="63"/>
        <v>#VALUE!</v>
      </c>
      <c r="EC58" s="389" t="e">
        <f t="shared" ca="1" si="64"/>
        <v>#VALUE!</v>
      </c>
      <c r="ED58" s="394"/>
      <c r="EE58" s="391"/>
      <c r="EF58" s="392"/>
      <c r="EG58" s="391"/>
      <c r="EH58" s="391"/>
      <c r="EI58" s="391"/>
      <c r="EJ58" s="391"/>
      <c r="EK58" s="372"/>
      <c r="EL58" s="372"/>
      <c r="EM58" s="372"/>
      <c r="EN58" s="372"/>
      <c r="EO58" s="372"/>
      <c r="EP58" s="372"/>
      <c r="EQ58" s="372"/>
      <c r="ER58" s="372"/>
      <c r="ES58" s="372"/>
      <c r="ET58" s="372"/>
    </row>
    <row r="59" spans="1:150" x14ac:dyDescent="0.2">
      <c r="A59" s="372"/>
      <c r="B59" s="372">
        <v>51</v>
      </c>
      <c r="C59" s="372" t="s">
        <v>302</v>
      </c>
      <c r="D59" s="388"/>
      <c r="E59" s="388"/>
      <c r="F59" s="19"/>
      <c r="G59" s="372"/>
      <c r="H59" s="389">
        <f t="shared" ca="1" si="81"/>
        <v>5.9863391414149634</v>
      </c>
      <c r="I59" s="389">
        <f ca="1">'Site&amp;Soil'!$F$173*EXP('Site&amp;Soil'!$F$174*H59)</f>
        <v>0</v>
      </c>
      <c r="J59" s="389">
        <f t="shared" ca="1" si="65"/>
        <v>0.45000000000000007</v>
      </c>
      <c r="K59" s="389">
        <f t="shared" ca="1" si="84"/>
        <v>0.19369872998029833</v>
      </c>
      <c r="L59" s="390">
        <f t="shared" ca="1" si="0"/>
        <v>1.9376312678077087E-3</v>
      </c>
      <c r="M59" s="391">
        <f t="shared" si="1"/>
        <v>0</v>
      </c>
      <c r="N59" s="392">
        <f t="shared" si="2"/>
        <v>0</v>
      </c>
      <c r="O59" s="392">
        <f t="shared" ca="1" si="66"/>
        <v>21790.061179023534</v>
      </c>
      <c r="P59" s="391">
        <f t="shared" ca="1" si="67"/>
        <v>0.89106688696122927</v>
      </c>
      <c r="Q59" s="391">
        <f t="shared" ca="1" si="3"/>
        <v>4.2221103867918905E-3</v>
      </c>
      <c r="R59" s="391">
        <f t="shared" ca="1" si="4"/>
        <v>5.5159150887807047E-4</v>
      </c>
      <c r="S59" s="391">
        <f t="shared" ca="1" si="5"/>
        <v>8.1567086175862655E-3</v>
      </c>
      <c r="T59" s="389">
        <f t="shared" ca="1" si="6"/>
        <v>5.9944958500325498</v>
      </c>
      <c r="U59" s="389">
        <f t="shared" ca="1" si="7"/>
        <v>0.44752313251464748</v>
      </c>
      <c r="V59" s="393">
        <f t="shared" ca="1" si="8"/>
        <v>2.7066874681964813E-3</v>
      </c>
      <c r="W59" s="389">
        <f t="shared" ca="1" si="9"/>
        <v>-6.0148610404366244E-3</v>
      </c>
      <c r="X59" s="394"/>
      <c r="Y59" s="372"/>
      <c r="Z59" s="389">
        <f t="shared" ca="1" si="82"/>
        <v>5.1004624313859752</v>
      </c>
      <c r="AA59" s="389">
        <f ca="1">'Site&amp;Soil'!$G$173*EXP('Site&amp;Soil'!$G$174*Z59)</f>
        <v>0</v>
      </c>
      <c r="AB59" s="389">
        <f t="shared" ca="1" si="10"/>
        <v>0.41625000000000001</v>
      </c>
      <c r="AC59" s="389">
        <f t="shared" si="85"/>
        <v>0</v>
      </c>
      <c r="AD59" s="390">
        <f t="shared" ca="1" si="11"/>
        <v>0</v>
      </c>
      <c r="AE59" s="391">
        <f t="shared" si="12"/>
        <v>0</v>
      </c>
      <c r="AF59" s="392">
        <f t="shared" si="13"/>
        <v>0</v>
      </c>
      <c r="AG59" s="392">
        <f t="shared" ca="1" si="68"/>
        <v>0</v>
      </c>
      <c r="AH59" s="391">
        <f t="shared" ca="1" si="69"/>
        <v>0</v>
      </c>
      <c r="AI59" s="391">
        <f t="shared" ca="1" si="14"/>
        <v>0</v>
      </c>
      <c r="AJ59" s="391">
        <f t="shared" ca="1" si="15"/>
        <v>0</v>
      </c>
      <c r="AK59" s="391">
        <f t="shared" ca="1" si="16"/>
        <v>1.3251447660734426E-3</v>
      </c>
      <c r="AL59" s="389">
        <f t="shared" ca="1" si="17"/>
        <v>5.1017875761520486</v>
      </c>
      <c r="AM59" s="389">
        <f t="shared" ca="1" si="18"/>
        <v>4.2369078573290225E-2</v>
      </c>
      <c r="AN59" s="393">
        <f t="shared" ca="1" si="19"/>
        <v>0</v>
      </c>
      <c r="AO59" s="389">
        <f t="shared" ca="1" si="20"/>
        <v>6.5025524761477028E-3</v>
      </c>
      <c r="AP59" s="394"/>
      <c r="AQ59" s="372"/>
      <c r="AR59" s="389">
        <f t="shared" ca="1" si="83"/>
        <v>4.4399999999999995</v>
      </c>
      <c r="AS59" s="389">
        <f ca="1">'Site&amp;Soil'!$H$173*EXP('Site&amp;Soil'!$H$174*AR59)</f>
        <v>0</v>
      </c>
      <c r="AT59" s="389">
        <f t="shared" ca="1" si="21"/>
        <v>0.38250000000000001</v>
      </c>
      <c r="AU59" s="389">
        <f t="shared" si="86"/>
        <v>0</v>
      </c>
      <c r="AV59" s="390">
        <f t="shared" ca="1" si="22"/>
        <v>0</v>
      </c>
      <c r="AW59" s="391">
        <f t="shared" si="23"/>
        <v>0</v>
      </c>
      <c r="AX59" s="392">
        <f t="shared" si="24"/>
        <v>0</v>
      </c>
      <c r="AY59" s="392">
        <f t="shared" ca="1" si="70"/>
        <v>0</v>
      </c>
      <c r="AZ59" s="391">
        <f t="shared" ca="1" si="71"/>
        <v>0</v>
      </c>
      <c r="BA59" s="391">
        <f t="shared" ca="1" si="25"/>
        <v>0</v>
      </c>
      <c r="BB59" s="391">
        <f t="shared" ca="1" si="26"/>
        <v>0</v>
      </c>
      <c r="BC59" s="391">
        <f t="shared" ca="1" si="27"/>
        <v>0</v>
      </c>
      <c r="BD59" s="389">
        <f t="shared" ca="1" si="28"/>
        <v>4.4399999999999995</v>
      </c>
      <c r="BE59" s="389">
        <f t="shared" ca="1" si="29"/>
        <v>1.5299999999999675E-2</v>
      </c>
      <c r="BF59" s="393">
        <f t="shared" ca="1" si="30"/>
        <v>0</v>
      </c>
      <c r="BG59" s="389">
        <f t="shared" ca="1" si="31"/>
        <v>0</v>
      </c>
      <c r="BH59" s="394"/>
      <c r="BI59" s="391"/>
      <c r="BJ59" s="392"/>
      <c r="BK59" s="391"/>
      <c r="BL59" s="391"/>
      <c r="BM59" s="391"/>
      <c r="BN59" s="391"/>
      <c r="BO59" s="372"/>
      <c r="BP59" s="372"/>
      <c r="BQ59" s="372"/>
      <c r="BR59" s="372"/>
      <c r="BS59" s="372"/>
      <c r="BT59" s="372"/>
      <c r="BU59" s="372"/>
      <c r="BV59" s="372"/>
      <c r="BW59" s="372"/>
      <c r="BX59" s="372"/>
      <c r="BZ59" s="388"/>
      <c r="CA59" s="388"/>
      <c r="CB59" s="19"/>
      <c r="CC59" s="372"/>
      <c r="CD59" s="389" t="e">
        <f t="shared" ca="1" si="72"/>
        <v>#VALUE!</v>
      </c>
      <c r="CE59" s="389" t="e">
        <f ca="1">'Site&amp;Soil'!$F$173*EXP('Site&amp;Soil'!$F$174*CD59)</f>
        <v>#VALUE!</v>
      </c>
      <c r="CF59" s="389" t="e">
        <f t="shared" ca="1" si="32"/>
        <v>#VALUE!</v>
      </c>
      <c r="CG59" s="389">
        <f t="shared" si="87"/>
        <v>0</v>
      </c>
      <c r="CH59" s="390" t="e">
        <f t="shared" ca="1" si="33"/>
        <v>#VALUE!</v>
      </c>
      <c r="CI59" s="391">
        <f t="shared" si="34"/>
        <v>0</v>
      </c>
      <c r="CJ59" s="392">
        <f t="shared" si="35"/>
        <v>0</v>
      </c>
      <c r="CK59" s="392" t="e">
        <f t="shared" ca="1" si="73"/>
        <v>#VALUE!</v>
      </c>
      <c r="CL59" s="391" t="e">
        <f t="shared" ca="1" si="74"/>
        <v>#VALUE!</v>
      </c>
      <c r="CM59" s="391" t="e">
        <f t="shared" ca="1" si="36"/>
        <v>#VALUE!</v>
      </c>
      <c r="CN59" s="391" t="e">
        <f t="shared" ca="1" si="37"/>
        <v>#VALUE!</v>
      </c>
      <c r="CO59" s="391" t="e">
        <f t="shared" ca="1" si="38"/>
        <v>#VALUE!</v>
      </c>
      <c r="CP59" s="389" t="e">
        <f t="shared" ca="1" si="39"/>
        <v>#VALUE!</v>
      </c>
      <c r="CQ59" s="389" t="e">
        <f t="shared" ca="1" si="40"/>
        <v>#VALUE!</v>
      </c>
      <c r="CR59" s="393" t="e">
        <f t="shared" ca="1" si="41"/>
        <v>#VALUE!</v>
      </c>
      <c r="CS59" s="389" t="e">
        <f t="shared" ca="1" si="42"/>
        <v>#VALUE!</v>
      </c>
      <c r="CT59" s="394"/>
      <c r="CU59" s="372"/>
      <c r="CV59" s="389" t="e">
        <f t="shared" ca="1" si="75"/>
        <v>#VALUE!</v>
      </c>
      <c r="CW59" s="389" t="e">
        <f ca="1">'Site&amp;Soil'!$G$173*EXP('Site&amp;Soil'!$G$174*CV59)</f>
        <v>#VALUE!</v>
      </c>
      <c r="CX59" s="389" t="e">
        <f t="shared" ca="1" si="43"/>
        <v>#VALUE!</v>
      </c>
      <c r="CY59" s="389">
        <f t="shared" si="88"/>
        <v>0</v>
      </c>
      <c r="CZ59" s="390" t="e">
        <f t="shared" ca="1" si="44"/>
        <v>#VALUE!</v>
      </c>
      <c r="DA59" s="391">
        <f t="shared" si="45"/>
        <v>0</v>
      </c>
      <c r="DB59" s="392">
        <f t="shared" si="46"/>
        <v>0</v>
      </c>
      <c r="DC59" s="392" t="e">
        <f t="shared" ca="1" si="76"/>
        <v>#VALUE!</v>
      </c>
      <c r="DD59" s="391" t="e">
        <f t="shared" ca="1" si="77"/>
        <v>#VALUE!</v>
      </c>
      <c r="DE59" s="391" t="e">
        <f t="shared" ca="1" si="47"/>
        <v>#VALUE!</v>
      </c>
      <c r="DF59" s="391" t="e">
        <f t="shared" ca="1" si="48"/>
        <v>#VALUE!</v>
      </c>
      <c r="DG59" s="391" t="e">
        <f t="shared" ca="1" si="49"/>
        <v>#VALUE!</v>
      </c>
      <c r="DH59" s="389" t="e">
        <f t="shared" ca="1" si="50"/>
        <v>#VALUE!</v>
      </c>
      <c r="DI59" s="389" t="e">
        <f t="shared" ca="1" si="51"/>
        <v>#VALUE!</v>
      </c>
      <c r="DJ59" s="393" t="e">
        <f t="shared" ca="1" si="52"/>
        <v>#VALUE!</v>
      </c>
      <c r="DK59" s="389" t="e">
        <f t="shared" ca="1" si="53"/>
        <v>#VALUE!</v>
      </c>
      <c r="DL59" s="394"/>
      <c r="DM59" s="372"/>
      <c r="DN59" s="389" t="e">
        <f t="shared" ca="1" si="78"/>
        <v>#VALUE!</v>
      </c>
      <c r="DO59" s="389" t="e">
        <f ca="1">'Site&amp;Soil'!$H$173*EXP('Site&amp;Soil'!$H$174*DN59)</f>
        <v>#VALUE!</v>
      </c>
      <c r="DP59" s="389" t="e">
        <f t="shared" ca="1" si="54"/>
        <v>#VALUE!</v>
      </c>
      <c r="DQ59" s="389">
        <f t="shared" si="89"/>
        <v>0</v>
      </c>
      <c r="DR59" s="390" t="e">
        <f t="shared" ca="1" si="55"/>
        <v>#VALUE!</v>
      </c>
      <c r="DS59" s="391">
        <f t="shared" si="56"/>
        <v>0</v>
      </c>
      <c r="DT59" s="392">
        <f t="shared" si="57"/>
        <v>0</v>
      </c>
      <c r="DU59" s="392" t="e">
        <f t="shared" ca="1" si="79"/>
        <v>#VALUE!</v>
      </c>
      <c r="DV59" s="391" t="e">
        <f t="shared" ca="1" si="80"/>
        <v>#VALUE!</v>
      </c>
      <c r="DW59" s="391" t="e">
        <f t="shared" ca="1" si="58"/>
        <v>#VALUE!</v>
      </c>
      <c r="DX59" s="391" t="e">
        <f t="shared" ca="1" si="59"/>
        <v>#VALUE!</v>
      </c>
      <c r="DY59" s="391" t="e">
        <f t="shared" ca="1" si="60"/>
        <v>#VALUE!</v>
      </c>
      <c r="DZ59" s="389" t="e">
        <f t="shared" ca="1" si="61"/>
        <v>#VALUE!</v>
      </c>
      <c r="EA59" s="389" t="e">
        <f t="shared" ca="1" si="62"/>
        <v>#VALUE!</v>
      </c>
      <c r="EB59" s="393" t="e">
        <f t="shared" ca="1" si="63"/>
        <v>#VALUE!</v>
      </c>
      <c r="EC59" s="389" t="e">
        <f t="shared" ca="1" si="64"/>
        <v>#VALUE!</v>
      </c>
      <c r="ED59" s="394"/>
      <c r="EE59" s="391"/>
      <c r="EF59" s="392"/>
      <c r="EG59" s="391"/>
      <c r="EH59" s="391"/>
      <c r="EI59" s="391"/>
      <c r="EJ59" s="391"/>
      <c r="EK59" s="372"/>
      <c r="EL59" s="372"/>
      <c r="EM59" s="372"/>
      <c r="EN59" s="372"/>
      <c r="EO59" s="372"/>
      <c r="EP59" s="372"/>
      <c r="EQ59" s="372"/>
      <c r="ER59" s="372"/>
      <c r="ES59" s="372"/>
      <c r="ET59" s="372"/>
    </row>
    <row r="60" spans="1:150" x14ac:dyDescent="0.2">
      <c r="A60" s="372"/>
      <c r="B60" s="372">
        <v>52</v>
      </c>
      <c r="C60" s="372" t="s">
        <v>303</v>
      </c>
      <c r="D60" s="388"/>
      <c r="E60" s="388"/>
      <c r="F60" s="19"/>
      <c r="G60" s="372"/>
      <c r="H60" s="389">
        <f t="shared" ca="1" si="81"/>
        <v>5.9884809889921131</v>
      </c>
      <c r="I60" s="389">
        <f ca="1">'Site&amp;Soil'!$F$173*EXP('Site&amp;Soil'!$F$174*H60)</f>
        <v>0</v>
      </c>
      <c r="J60" s="389">
        <f t="shared" ca="1" si="65"/>
        <v>0.45000000000000007</v>
      </c>
      <c r="K60" s="389">
        <f t="shared" ca="1" si="84"/>
        <v>0.2566091252630372</v>
      </c>
      <c r="L60" s="390">
        <f t="shared" ca="1" si="0"/>
        <v>2.5539167024622705E-3</v>
      </c>
      <c r="M60" s="391">
        <f t="shared" si="1"/>
        <v>0</v>
      </c>
      <c r="N60" s="392">
        <f t="shared" si="2"/>
        <v>0</v>
      </c>
      <c r="O60" s="392">
        <f t="shared" ca="1" si="66"/>
        <v>21686.814110841558</v>
      </c>
      <c r="P60" s="391">
        <f t="shared" ca="1" si="67"/>
        <v>0.88684477657443739</v>
      </c>
      <c r="Q60" s="391">
        <f t="shared" ca="1" si="3"/>
        <v>5.5386316780872717E-3</v>
      </c>
      <c r="R60" s="391">
        <f t="shared" ca="1" si="4"/>
        <v>7.2442563689036109E-4</v>
      </c>
      <c r="S60" s="391">
        <f t="shared" ca="1" si="5"/>
        <v>1.0698235647104244E-2</v>
      </c>
      <c r="T60" s="389">
        <f t="shared" ca="1" si="6"/>
        <v>5.9991792246392173</v>
      </c>
      <c r="U60" s="389">
        <f t="shared" ca="1" si="7"/>
        <v>0.44963065108764783</v>
      </c>
      <c r="V60" s="393">
        <f t="shared" ca="1" si="8"/>
        <v>3.6417256921701981E-3</v>
      </c>
      <c r="W60" s="389">
        <f t="shared" ca="1" si="9"/>
        <v>-8.0927237603782166E-3</v>
      </c>
      <c r="X60" s="394"/>
      <c r="Y60" s="372"/>
      <c r="Z60" s="389">
        <f t="shared" ca="1" si="82"/>
        <v>5.1082901286281963</v>
      </c>
      <c r="AA60" s="389">
        <f ca="1">'Site&amp;Soil'!$G$173*EXP('Site&amp;Soil'!$G$174*Z60)</f>
        <v>0</v>
      </c>
      <c r="AB60" s="389">
        <f t="shared" ca="1" si="10"/>
        <v>0.41625000000000001</v>
      </c>
      <c r="AC60" s="389">
        <f t="shared" si="85"/>
        <v>0</v>
      </c>
      <c r="AD60" s="390">
        <f t="shared" ca="1" si="11"/>
        <v>0</v>
      </c>
      <c r="AE60" s="391">
        <f t="shared" si="12"/>
        <v>0</v>
      </c>
      <c r="AF60" s="392">
        <f t="shared" si="13"/>
        <v>0</v>
      </c>
      <c r="AG60" s="392">
        <f t="shared" ca="1" si="68"/>
        <v>0</v>
      </c>
      <c r="AH60" s="391">
        <f t="shared" ca="1" si="69"/>
        <v>0</v>
      </c>
      <c r="AI60" s="391">
        <f t="shared" ca="1" si="14"/>
        <v>0</v>
      </c>
      <c r="AJ60" s="391">
        <f t="shared" ca="1" si="15"/>
        <v>0</v>
      </c>
      <c r="AK60" s="391">
        <f t="shared" ca="1" si="16"/>
        <v>1.7403618904272939E-3</v>
      </c>
      <c r="AL60" s="389">
        <f t="shared" ca="1" si="17"/>
        <v>5.110030490518624</v>
      </c>
      <c r="AM60" s="389">
        <f t="shared" ca="1" si="18"/>
        <v>4.5800191678377247E-2</v>
      </c>
      <c r="AN60" s="393">
        <f t="shared" ca="1" si="19"/>
        <v>0</v>
      </c>
      <c r="AO60" s="389">
        <f t="shared" ca="1" si="20"/>
        <v>8.7488905517602352E-3</v>
      </c>
      <c r="AP60" s="394"/>
      <c r="AQ60" s="372"/>
      <c r="AR60" s="389">
        <f t="shared" ca="1" si="83"/>
        <v>4.4399999999999995</v>
      </c>
      <c r="AS60" s="389">
        <f ca="1">'Site&amp;Soil'!$H$173*EXP('Site&amp;Soil'!$H$174*AR60)</f>
        <v>0</v>
      </c>
      <c r="AT60" s="389">
        <f t="shared" ca="1" si="21"/>
        <v>0.38250000000000001</v>
      </c>
      <c r="AU60" s="389">
        <f t="shared" si="86"/>
        <v>0</v>
      </c>
      <c r="AV60" s="390">
        <f t="shared" ca="1" si="22"/>
        <v>0</v>
      </c>
      <c r="AW60" s="391">
        <f t="shared" si="23"/>
        <v>0</v>
      </c>
      <c r="AX60" s="392">
        <f t="shared" si="24"/>
        <v>0</v>
      </c>
      <c r="AY60" s="392">
        <f t="shared" ca="1" si="70"/>
        <v>0</v>
      </c>
      <c r="AZ60" s="391">
        <f t="shared" ca="1" si="71"/>
        <v>0</v>
      </c>
      <c r="BA60" s="391">
        <f t="shared" ca="1" si="25"/>
        <v>0</v>
      </c>
      <c r="BB60" s="391">
        <f t="shared" ca="1" si="26"/>
        <v>0</v>
      </c>
      <c r="BC60" s="391">
        <f t="shared" ca="1" si="27"/>
        <v>0</v>
      </c>
      <c r="BD60" s="389">
        <f t="shared" ca="1" si="28"/>
        <v>4.4399999999999995</v>
      </c>
      <c r="BE60" s="389">
        <f t="shared" ca="1" si="29"/>
        <v>1.5299999999999675E-2</v>
      </c>
      <c r="BF60" s="393">
        <f t="shared" ca="1" si="30"/>
        <v>0</v>
      </c>
      <c r="BG60" s="389">
        <f t="shared" ca="1" si="31"/>
        <v>0</v>
      </c>
      <c r="BH60" s="394"/>
      <c r="BI60" s="391"/>
      <c r="BJ60" s="392"/>
      <c r="BK60" s="391"/>
      <c r="BL60" s="391"/>
      <c r="BM60" s="391"/>
      <c r="BN60" s="391"/>
      <c r="BO60" s="372"/>
      <c r="BP60" s="372"/>
      <c r="BQ60" s="372"/>
      <c r="BR60" s="372"/>
      <c r="BS60" s="372"/>
      <c r="BT60" s="372"/>
      <c r="BU60" s="372"/>
      <c r="BV60" s="372"/>
      <c r="BW60" s="372"/>
      <c r="BX60" s="372"/>
      <c r="BZ60" s="388"/>
      <c r="CA60" s="388"/>
      <c r="CB60" s="19"/>
      <c r="CC60" s="372"/>
      <c r="CD60" s="389" t="e">
        <f t="shared" ca="1" si="72"/>
        <v>#VALUE!</v>
      </c>
      <c r="CE60" s="389" t="e">
        <f ca="1">'Site&amp;Soil'!$F$173*EXP('Site&amp;Soil'!$F$174*CD60)</f>
        <v>#VALUE!</v>
      </c>
      <c r="CF60" s="389" t="e">
        <f t="shared" ca="1" si="32"/>
        <v>#VALUE!</v>
      </c>
      <c r="CG60" s="389">
        <f t="shared" si="87"/>
        <v>0</v>
      </c>
      <c r="CH60" s="390" t="e">
        <f t="shared" ca="1" si="33"/>
        <v>#VALUE!</v>
      </c>
      <c r="CI60" s="391">
        <f t="shared" si="34"/>
        <v>0</v>
      </c>
      <c r="CJ60" s="392">
        <f t="shared" si="35"/>
        <v>0</v>
      </c>
      <c r="CK60" s="392" t="e">
        <f t="shared" ca="1" si="73"/>
        <v>#VALUE!</v>
      </c>
      <c r="CL60" s="391" t="e">
        <f t="shared" ca="1" si="74"/>
        <v>#VALUE!</v>
      </c>
      <c r="CM60" s="391" t="e">
        <f t="shared" ca="1" si="36"/>
        <v>#VALUE!</v>
      </c>
      <c r="CN60" s="391" t="e">
        <f t="shared" ca="1" si="37"/>
        <v>#VALUE!</v>
      </c>
      <c r="CO60" s="391" t="e">
        <f t="shared" ca="1" si="38"/>
        <v>#VALUE!</v>
      </c>
      <c r="CP60" s="389" t="e">
        <f t="shared" ca="1" si="39"/>
        <v>#VALUE!</v>
      </c>
      <c r="CQ60" s="389" t="e">
        <f t="shared" ca="1" si="40"/>
        <v>#VALUE!</v>
      </c>
      <c r="CR60" s="393" t="e">
        <f t="shared" ca="1" si="41"/>
        <v>#VALUE!</v>
      </c>
      <c r="CS60" s="389" t="e">
        <f t="shared" ca="1" si="42"/>
        <v>#VALUE!</v>
      </c>
      <c r="CT60" s="394"/>
      <c r="CU60" s="372"/>
      <c r="CV60" s="389" t="e">
        <f t="shared" ca="1" si="75"/>
        <v>#VALUE!</v>
      </c>
      <c r="CW60" s="389" t="e">
        <f ca="1">'Site&amp;Soil'!$G$173*EXP('Site&amp;Soil'!$G$174*CV60)</f>
        <v>#VALUE!</v>
      </c>
      <c r="CX60" s="389" t="e">
        <f t="shared" ca="1" si="43"/>
        <v>#VALUE!</v>
      </c>
      <c r="CY60" s="389">
        <f t="shared" si="88"/>
        <v>0</v>
      </c>
      <c r="CZ60" s="390" t="e">
        <f t="shared" ca="1" si="44"/>
        <v>#VALUE!</v>
      </c>
      <c r="DA60" s="391">
        <f t="shared" si="45"/>
        <v>0</v>
      </c>
      <c r="DB60" s="392">
        <f t="shared" si="46"/>
        <v>0</v>
      </c>
      <c r="DC60" s="392" t="e">
        <f t="shared" ca="1" si="76"/>
        <v>#VALUE!</v>
      </c>
      <c r="DD60" s="391" t="e">
        <f t="shared" ca="1" si="77"/>
        <v>#VALUE!</v>
      </c>
      <c r="DE60" s="391" t="e">
        <f t="shared" ca="1" si="47"/>
        <v>#VALUE!</v>
      </c>
      <c r="DF60" s="391" t="e">
        <f t="shared" ca="1" si="48"/>
        <v>#VALUE!</v>
      </c>
      <c r="DG60" s="391" t="e">
        <f t="shared" ca="1" si="49"/>
        <v>#VALUE!</v>
      </c>
      <c r="DH60" s="389" t="e">
        <f t="shared" ca="1" si="50"/>
        <v>#VALUE!</v>
      </c>
      <c r="DI60" s="389" t="e">
        <f t="shared" ca="1" si="51"/>
        <v>#VALUE!</v>
      </c>
      <c r="DJ60" s="393" t="e">
        <f t="shared" ca="1" si="52"/>
        <v>#VALUE!</v>
      </c>
      <c r="DK60" s="389" t="e">
        <f t="shared" ca="1" si="53"/>
        <v>#VALUE!</v>
      </c>
      <c r="DL60" s="394"/>
      <c r="DM60" s="372"/>
      <c r="DN60" s="389" t="e">
        <f t="shared" ca="1" si="78"/>
        <v>#VALUE!</v>
      </c>
      <c r="DO60" s="389" t="e">
        <f ca="1">'Site&amp;Soil'!$H$173*EXP('Site&amp;Soil'!$H$174*DN60)</f>
        <v>#VALUE!</v>
      </c>
      <c r="DP60" s="389" t="e">
        <f t="shared" ca="1" si="54"/>
        <v>#VALUE!</v>
      </c>
      <c r="DQ60" s="389">
        <f t="shared" si="89"/>
        <v>0</v>
      </c>
      <c r="DR60" s="390" t="e">
        <f t="shared" ca="1" si="55"/>
        <v>#VALUE!</v>
      </c>
      <c r="DS60" s="391">
        <f t="shared" si="56"/>
        <v>0</v>
      </c>
      <c r="DT60" s="392">
        <f t="shared" si="57"/>
        <v>0</v>
      </c>
      <c r="DU60" s="392" t="e">
        <f t="shared" ca="1" si="79"/>
        <v>#VALUE!</v>
      </c>
      <c r="DV60" s="391" t="e">
        <f t="shared" ca="1" si="80"/>
        <v>#VALUE!</v>
      </c>
      <c r="DW60" s="391" t="e">
        <f t="shared" ca="1" si="58"/>
        <v>#VALUE!</v>
      </c>
      <c r="DX60" s="391" t="e">
        <f t="shared" ca="1" si="59"/>
        <v>#VALUE!</v>
      </c>
      <c r="DY60" s="391" t="e">
        <f t="shared" ca="1" si="60"/>
        <v>#VALUE!</v>
      </c>
      <c r="DZ60" s="389" t="e">
        <f t="shared" ca="1" si="61"/>
        <v>#VALUE!</v>
      </c>
      <c r="EA60" s="389" t="e">
        <f t="shared" ca="1" si="62"/>
        <v>#VALUE!</v>
      </c>
      <c r="EB60" s="393" t="e">
        <f t="shared" ca="1" si="63"/>
        <v>#VALUE!</v>
      </c>
      <c r="EC60" s="389" t="e">
        <f t="shared" ca="1" si="64"/>
        <v>#VALUE!</v>
      </c>
      <c r="ED60" s="394"/>
      <c r="EE60" s="391"/>
      <c r="EF60" s="392"/>
      <c r="EG60" s="391"/>
      <c r="EH60" s="391"/>
      <c r="EI60" s="391"/>
      <c r="EJ60" s="391"/>
      <c r="EK60" s="372"/>
      <c r="EL60" s="372"/>
      <c r="EM60" s="372"/>
      <c r="EN60" s="372"/>
      <c r="EO60" s="372"/>
      <c r="EP60" s="372"/>
      <c r="EQ60" s="372"/>
      <c r="ER60" s="372"/>
      <c r="ES60" s="372"/>
      <c r="ET60" s="372"/>
    </row>
    <row r="61" spans="1:150" x14ac:dyDescent="0.2">
      <c r="A61" s="372"/>
      <c r="B61" s="372">
        <v>53</v>
      </c>
      <c r="C61" s="372" t="s">
        <v>304</v>
      </c>
      <c r="D61" s="388"/>
      <c r="E61" s="388"/>
      <c r="F61" s="19"/>
      <c r="G61" s="372"/>
      <c r="H61" s="389">
        <f t="shared" ca="1" si="81"/>
        <v>5.991086500878839</v>
      </c>
      <c r="I61" s="389">
        <f ca="1">'Site&amp;Soil'!$F$173*EXP('Site&amp;Soil'!$F$174*H61)</f>
        <v>0</v>
      </c>
      <c r="J61" s="389">
        <f t="shared" ca="1" si="65"/>
        <v>0.45000000000000007</v>
      </c>
      <c r="K61" s="389">
        <f t="shared" ca="1" si="84"/>
        <v>0.31935521622611851</v>
      </c>
      <c r="L61" s="390">
        <f t="shared" ca="1" si="0"/>
        <v>3.1587851768898503E-3</v>
      </c>
      <c r="M61" s="391">
        <f t="shared" si="1"/>
        <v>0</v>
      </c>
      <c r="N61" s="392">
        <f t="shared" si="2"/>
        <v>0</v>
      </c>
      <c r="O61" s="392">
        <f t="shared" ca="1" si="66"/>
        <v>21551.372961720674</v>
      </c>
      <c r="P61" s="391">
        <f t="shared" ca="1" si="67"/>
        <v>0.88130614489635006</v>
      </c>
      <c r="Q61" s="391">
        <f t="shared" ca="1" si="3"/>
        <v>6.8076157453107987E-3</v>
      </c>
      <c r="R61" s="391">
        <f t="shared" ca="1" si="4"/>
        <v>8.916639808803006E-4</v>
      </c>
      <c r="S61" s="391">
        <f t="shared" ca="1" si="5"/>
        <v>1.3146559476512215E-2</v>
      </c>
      <c r="T61" s="389">
        <f t="shared" ca="1" si="6"/>
        <v>6.0042330603553511</v>
      </c>
      <c r="U61" s="389">
        <f t="shared" ca="1" si="7"/>
        <v>0.45190487715990807</v>
      </c>
      <c r="V61" s="393">
        <f t="shared" ca="1" si="8"/>
        <v>4.6084417555169793E-3</v>
      </c>
      <c r="W61" s="389">
        <f t="shared" ca="1" si="9"/>
        <v>-1.0240981678926619E-2</v>
      </c>
      <c r="X61" s="394"/>
      <c r="Y61" s="372"/>
      <c r="Z61" s="389">
        <f t="shared" ca="1" si="82"/>
        <v>5.1187793810703841</v>
      </c>
      <c r="AA61" s="389">
        <f ca="1">'Site&amp;Soil'!$G$173*EXP('Site&amp;Soil'!$G$174*Z61)</f>
        <v>0</v>
      </c>
      <c r="AB61" s="389">
        <f t="shared" ca="1" si="10"/>
        <v>0.41625000000000001</v>
      </c>
      <c r="AC61" s="389">
        <f t="shared" si="85"/>
        <v>0</v>
      </c>
      <c r="AD61" s="390">
        <f t="shared" ca="1" si="11"/>
        <v>0</v>
      </c>
      <c r="AE61" s="391">
        <f t="shared" si="12"/>
        <v>0</v>
      </c>
      <c r="AF61" s="392">
        <f t="shared" si="13"/>
        <v>0</v>
      </c>
      <c r="AG61" s="392">
        <f t="shared" ca="1" si="68"/>
        <v>0</v>
      </c>
      <c r="AH61" s="391">
        <f t="shared" ca="1" si="69"/>
        <v>0</v>
      </c>
      <c r="AI61" s="391">
        <f t="shared" ca="1" si="14"/>
        <v>0</v>
      </c>
      <c r="AJ61" s="391">
        <f t="shared" ca="1" si="15"/>
        <v>0</v>
      </c>
      <c r="AK61" s="391">
        <f t="shared" ca="1" si="16"/>
        <v>2.142135689802524E-3</v>
      </c>
      <c r="AL61" s="389">
        <f t="shared" ca="1" si="17"/>
        <v>5.1209215167601867</v>
      </c>
      <c r="AM61" s="389">
        <f t="shared" ca="1" si="18"/>
        <v>5.0333581351427716E-2</v>
      </c>
      <c r="AN61" s="393">
        <f t="shared" ca="1" si="19"/>
        <v>0</v>
      </c>
      <c r="AO61" s="389">
        <f t="shared" ca="1" si="20"/>
        <v>1.1071331544785536E-2</v>
      </c>
      <c r="AP61" s="394"/>
      <c r="AQ61" s="372"/>
      <c r="AR61" s="389">
        <f t="shared" ca="1" si="83"/>
        <v>4.4399999999999995</v>
      </c>
      <c r="AS61" s="389">
        <f ca="1">'Site&amp;Soil'!$H$173*EXP('Site&amp;Soil'!$H$174*AR61)</f>
        <v>0</v>
      </c>
      <c r="AT61" s="389">
        <f t="shared" ca="1" si="21"/>
        <v>0.38250000000000001</v>
      </c>
      <c r="AU61" s="389">
        <f t="shared" si="86"/>
        <v>0</v>
      </c>
      <c r="AV61" s="390">
        <f t="shared" ca="1" si="22"/>
        <v>0</v>
      </c>
      <c r="AW61" s="391">
        <f t="shared" si="23"/>
        <v>0</v>
      </c>
      <c r="AX61" s="392">
        <f t="shared" si="24"/>
        <v>0</v>
      </c>
      <c r="AY61" s="392">
        <f t="shared" ca="1" si="70"/>
        <v>0</v>
      </c>
      <c r="AZ61" s="391">
        <f t="shared" ca="1" si="71"/>
        <v>0</v>
      </c>
      <c r="BA61" s="391">
        <f t="shared" ca="1" si="25"/>
        <v>0</v>
      </c>
      <c r="BB61" s="391">
        <f t="shared" ca="1" si="26"/>
        <v>0</v>
      </c>
      <c r="BC61" s="391">
        <f t="shared" ca="1" si="27"/>
        <v>0</v>
      </c>
      <c r="BD61" s="389">
        <f t="shared" ca="1" si="28"/>
        <v>4.4399999999999995</v>
      </c>
      <c r="BE61" s="389">
        <f t="shared" ca="1" si="29"/>
        <v>1.5299999999999675E-2</v>
      </c>
      <c r="BF61" s="393">
        <f t="shared" ca="1" si="30"/>
        <v>0</v>
      </c>
      <c r="BG61" s="389">
        <f t="shared" ca="1" si="31"/>
        <v>0</v>
      </c>
      <c r="BH61" s="394"/>
      <c r="BI61" s="391"/>
      <c r="BJ61" s="392"/>
      <c r="BK61" s="391"/>
      <c r="BL61" s="391"/>
      <c r="BM61" s="391"/>
      <c r="BN61" s="391"/>
      <c r="BO61" s="372"/>
      <c r="BP61" s="372"/>
      <c r="BQ61" s="372"/>
      <c r="BR61" s="372"/>
      <c r="BS61" s="372"/>
      <c r="BT61" s="372"/>
      <c r="BU61" s="372"/>
      <c r="BV61" s="372"/>
      <c r="BW61" s="372"/>
      <c r="BX61" s="372"/>
      <c r="BZ61" s="388"/>
      <c r="CA61" s="388"/>
      <c r="CB61" s="19"/>
      <c r="CC61" s="372"/>
      <c r="CD61" s="389" t="e">
        <f t="shared" ca="1" si="72"/>
        <v>#VALUE!</v>
      </c>
      <c r="CE61" s="389" t="e">
        <f ca="1">'Site&amp;Soil'!$F$173*EXP('Site&amp;Soil'!$F$174*CD61)</f>
        <v>#VALUE!</v>
      </c>
      <c r="CF61" s="389" t="e">
        <f t="shared" ca="1" si="32"/>
        <v>#VALUE!</v>
      </c>
      <c r="CG61" s="389">
        <f t="shared" si="87"/>
        <v>0</v>
      </c>
      <c r="CH61" s="390" t="e">
        <f t="shared" ca="1" si="33"/>
        <v>#VALUE!</v>
      </c>
      <c r="CI61" s="391">
        <f t="shared" si="34"/>
        <v>0</v>
      </c>
      <c r="CJ61" s="392">
        <f t="shared" si="35"/>
        <v>0</v>
      </c>
      <c r="CK61" s="392" t="e">
        <f t="shared" ca="1" si="73"/>
        <v>#VALUE!</v>
      </c>
      <c r="CL61" s="391" t="e">
        <f t="shared" ca="1" si="74"/>
        <v>#VALUE!</v>
      </c>
      <c r="CM61" s="391" t="e">
        <f t="shared" ca="1" si="36"/>
        <v>#VALUE!</v>
      </c>
      <c r="CN61" s="391" t="e">
        <f t="shared" ca="1" si="37"/>
        <v>#VALUE!</v>
      </c>
      <c r="CO61" s="391" t="e">
        <f t="shared" ca="1" si="38"/>
        <v>#VALUE!</v>
      </c>
      <c r="CP61" s="389" t="e">
        <f t="shared" ca="1" si="39"/>
        <v>#VALUE!</v>
      </c>
      <c r="CQ61" s="389" t="e">
        <f t="shared" ca="1" si="40"/>
        <v>#VALUE!</v>
      </c>
      <c r="CR61" s="393" t="e">
        <f t="shared" ca="1" si="41"/>
        <v>#VALUE!</v>
      </c>
      <c r="CS61" s="389" t="e">
        <f t="shared" ca="1" si="42"/>
        <v>#VALUE!</v>
      </c>
      <c r="CT61" s="394"/>
      <c r="CU61" s="372"/>
      <c r="CV61" s="389" t="e">
        <f t="shared" ca="1" si="75"/>
        <v>#VALUE!</v>
      </c>
      <c r="CW61" s="389" t="e">
        <f ca="1">'Site&amp;Soil'!$G$173*EXP('Site&amp;Soil'!$G$174*CV61)</f>
        <v>#VALUE!</v>
      </c>
      <c r="CX61" s="389" t="e">
        <f t="shared" ca="1" si="43"/>
        <v>#VALUE!</v>
      </c>
      <c r="CY61" s="389">
        <f t="shared" si="88"/>
        <v>0</v>
      </c>
      <c r="CZ61" s="390" t="e">
        <f t="shared" ca="1" si="44"/>
        <v>#VALUE!</v>
      </c>
      <c r="DA61" s="391">
        <f t="shared" si="45"/>
        <v>0</v>
      </c>
      <c r="DB61" s="392">
        <f t="shared" si="46"/>
        <v>0</v>
      </c>
      <c r="DC61" s="392" t="e">
        <f t="shared" ca="1" si="76"/>
        <v>#VALUE!</v>
      </c>
      <c r="DD61" s="391" t="e">
        <f t="shared" ca="1" si="77"/>
        <v>#VALUE!</v>
      </c>
      <c r="DE61" s="391" t="e">
        <f t="shared" ca="1" si="47"/>
        <v>#VALUE!</v>
      </c>
      <c r="DF61" s="391" t="e">
        <f t="shared" ca="1" si="48"/>
        <v>#VALUE!</v>
      </c>
      <c r="DG61" s="391" t="e">
        <f t="shared" ca="1" si="49"/>
        <v>#VALUE!</v>
      </c>
      <c r="DH61" s="389" t="e">
        <f t="shared" ca="1" si="50"/>
        <v>#VALUE!</v>
      </c>
      <c r="DI61" s="389" t="e">
        <f t="shared" ca="1" si="51"/>
        <v>#VALUE!</v>
      </c>
      <c r="DJ61" s="393" t="e">
        <f t="shared" ca="1" si="52"/>
        <v>#VALUE!</v>
      </c>
      <c r="DK61" s="389" t="e">
        <f t="shared" ca="1" si="53"/>
        <v>#VALUE!</v>
      </c>
      <c r="DL61" s="394"/>
      <c r="DM61" s="372"/>
      <c r="DN61" s="389" t="e">
        <f t="shared" ca="1" si="78"/>
        <v>#VALUE!</v>
      </c>
      <c r="DO61" s="389" t="e">
        <f ca="1">'Site&amp;Soil'!$H$173*EXP('Site&amp;Soil'!$H$174*DN61)</f>
        <v>#VALUE!</v>
      </c>
      <c r="DP61" s="389" t="e">
        <f t="shared" ca="1" si="54"/>
        <v>#VALUE!</v>
      </c>
      <c r="DQ61" s="389">
        <f t="shared" si="89"/>
        <v>0</v>
      </c>
      <c r="DR61" s="390" t="e">
        <f t="shared" ca="1" si="55"/>
        <v>#VALUE!</v>
      </c>
      <c r="DS61" s="391">
        <f t="shared" si="56"/>
        <v>0</v>
      </c>
      <c r="DT61" s="392">
        <f t="shared" si="57"/>
        <v>0</v>
      </c>
      <c r="DU61" s="392" t="e">
        <f t="shared" ca="1" si="79"/>
        <v>#VALUE!</v>
      </c>
      <c r="DV61" s="391" t="e">
        <f t="shared" ca="1" si="80"/>
        <v>#VALUE!</v>
      </c>
      <c r="DW61" s="391" t="e">
        <f t="shared" ca="1" si="58"/>
        <v>#VALUE!</v>
      </c>
      <c r="DX61" s="391" t="e">
        <f t="shared" ca="1" si="59"/>
        <v>#VALUE!</v>
      </c>
      <c r="DY61" s="391" t="e">
        <f t="shared" ca="1" si="60"/>
        <v>#VALUE!</v>
      </c>
      <c r="DZ61" s="389" t="e">
        <f t="shared" ca="1" si="61"/>
        <v>#VALUE!</v>
      </c>
      <c r="EA61" s="389" t="e">
        <f t="shared" ca="1" si="62"/>
        <v>#VALUE!</v>
      </c>
      <c r="EB61" s="393" t="e">
        <f t="shared" ca="1" si="63"/>
        <v>#VALUE!</v>
      </c>
      <c r="EC61" s="389" t="e">
        <f t="shared" ca="1" si="64"/>
        <v>#VALUE!</v>
      </c>
      <c r="ED61" s="394"/>
      <c r="EE61" s="391"/>
      <c r="EF61" s="392"/>
      <c r="EG61" s="391"/>
      <c r="EH61" s="391"/>
      <c r="EI61" s="391"/>
      <c r="EJ61" s="391"/>
      <c r="EK61" s="372"/>
      <c r="EL61" s="372"/>
      <c r="EM61" s="372"/>
      <c r="EN61" s="372"/>
      <c r="EO61" s="372"/>
      <c r="EP61" s="372"/>
      <c r="EQ61" s="372"/>
      <c r="ER61" s="372"/>
      <c r="ES61" s="372"/>
      <c r="ET61" s="372"/>
    </row>
    <row r="62" spans="1:150" x14ac:dyDescent="0.2">
      <c r="A62" s="372"/>
      <c r="B62" s="372">
        <v>54</v>
      </c>
      <c r="C62" s="372" t="s">
        <v>305</v>
      </c>
      <c r="D62" s="388"/>
      <c r="E62" s="388"/>
      <c r="F62" s="19"/>
      <c r="G62" s="372"/>
      <c r="H62" s="389">
        <f t="shared" ca="1" si="81"/>
        <v>5.993992078676424</v>
      </c>
      <c r="I62" s="389">
        <f ca="1">'Site&amp;Soil'!$F$173*EXP('Site&amp;Soil'!$F$174*H62)</f>
        <v>0</v>
      </c>
      <c r="J62" s="389">
        <f t="shared" ca="1" si="65"/>
        <v>0.45000000000000007</v>
      </c>
      <c r="K62" s="389">
        <f t="shared" ca="1" si="84"/>
        <v>0.37336407417040579</v>
      </c>
      <c r="L62" s="390">
        <f t="shared" ca="1" si="0"/>
        <v>3.6675818189916927E-3</v>
      </c>
      <c r="M62" s="391">
        <f t="shared" si="1"/>
        <v>0</v>
      </c>
      <c r="N62" s="392">
        <f t="shared" si="2"/>
        <v>0</v>
      </c>
      <c r="O62" s="392">
        <f t="shared" ca="1" si="66"/>
        <v>21384.900202218319</v>
      </c>
      <c r="P62" s="391">
        <f t="shared" ca="1" si="67"/>
        <v>0.87449852915103932</v>
      </c>
      <c r="Q62" s="391">
        <f t="shared" ca="1" si="3"/>
        <v>7.8430871182607678E-3</v>
      </c>
      <c r="R62" s="391">
        <f t="shared" ca="1" si="4"/>
        <v>1.0289214773684194E-3</v>
      </c>
      <c r="S62" s="391">
        <f t="shared" ca="1" si="5"/>
        <v>1.5142590313094105E-2</v>
      </c>
      <c r="T62" s="389">
        <f t="shared" ca="1" si="6"/>
        <v>6.0091346689895184</v>
      </c>
      <c r="U62" s="389">
        <f t="shared" ca="1" si="7"/>
        <v>0.45411060104528334</v>
      </c>
      <c r="V62" s="393">
        <f t="shared" ca="1" si="8"/>
        <v>5.4755637089419149E-3</v>
      </c>
      <c r="W62" s="389">
        <f t="shared" ca="1" si="9"/>
        <v>-1.2167919353204253E-2</v>
      </c>
      <c r="X62" s="394"/>
      <c r="Y62" s="372"/>
      <c r="Z62" s="389">
        <f t="shared" ca="1" si="82"/>
        <v>5.1319928483049724</v>
      </c>
      <c r="AA62" s="389">
        <f ca="1">'Site&amp;Soil'!$G$173*EXP('Site&amp;Soil'!$G$174*Z62)</f>
        <v>0</v>
      </c>
      <c r="AB62" s="389">
        <f t="shared" ca="1" si="10"/>
        <v>0.41625000000000001</v>
      </c>
      <c r="AC62" s="389">
        <f t="shared" si="85"/>
        <v>0</v>
      </c>
      <c r="AD62" s="390">
        <f t="shared" ca="1" si="11"/>
        <v>0</v>
      </c>
      <c r="AE62" s="391">
        <f t="shared" si="12"/>
        <v>0</v>
      </c>
      <c r="AF62" s="392">
        <f t="shared" si="13"/>
        <v>0</v>
      </c>
      <c r="AG62" s="392">
        <f t="shared" ca="1" si="68"/>
        <v>0</v>
      </c>
      <c r="AH62" s="391">
        <f t="shared" ca="1" si="69"/>
        <v>0</v>
      </c>
      <c r="AI62" s="391">
        <f t="shared" ca="1" si="14"/>
        <v>0</v>
      </c>
      <c r="AJ62" s="391">
        <f t="shared" ca="1" si="15"/>
        <v>0</v>
      </c>
      <c r="AK62" s="391">
        <f t="shared" ca="1" si="16"/>
        <v>2.4718834291133198E-3</v>
      </c>
      <c r="AL62" s="389">
        <f t="shared" ca="1" si="17"/>
        <v>5.1344647317340861</v>
      </c>
      <c r="AM62" s="389">
        <f t="shared" ca="1" si="18"/>
        <v>5.5970944584313349E-2</v>
      </c>
      <c r="AN62" s="393">
        <f t="shared" ca="1" si="19"/>
        <v>0</v>
      </c>
      <c r="AO62" s="389">
        <f t="shared" ca="1" si="20"/>
        <v>1.3154507408869465E-2</v>
      </c>
      <c r="AP62" s="394"/>
      <c r="AQ62" s="372"/>
      <c r="AR62" s="389">
        <f t="shared" ca="1" si="83"/>
        <v>4.4399999999999995</v>
      </c>
      <c r="AS62" s="389">
        <f ca="1">'Site&amp;Soil'!$H$173*EXP('Site&amp;Soil'!$H$174*AR62)</f>
        <v>0</v>
      </c>
      <c r="AT62" s="389">
        <f t="shared" ca="1" si="21"/>
        <v>0.38250000000000001</v>
      </c>
      <c r="AU62" s="389">
        <f t="shared" si="86"/>
        <v>0</v>
      </c>
      <c r="AV62" s="390">
        <f t="shared" ca="1" si="22"/>
        <v>0</v>
      </c>
      <c r="AW62" s="391">
        <f t="shared" si="23"/>
        <v>0</v>
      </c>
      <c r="AX62" s="392">
        <f t="shared" si="24"/>
        <v>0</v>
      </c>
      <c r="AY62" s="392">
        <f t="shared" ca="1" si="70"/>
        <v>0</v>
      </c>
      <c r="AZ62" s="391">
        <f t="shared" ca="1" si="71"/>
        <v>0</v>
      </c>
      <c r="BA62" s="391">
        <f t="shared" ca="1" si="25"/>
        <v>0</v>
      </c>
      <c r="BB62" s="391">
        <f t="shared" ca="1" si="26"/>
        <v>0</v>
      </c>
      <c r="BC62" s="391">
        <f t="shared" ca="1" si="27"/>
        <v>0</v>
      </c>
      <c r="BD62" s="389">
        <f t="shared" ca="1" si="28"/>
        <v>4.4399999999999995</v>
      </c>
      <c r="BE62" s="389">
        <f t="shared" ca="1" si="29"/>
        <v>1.5299999999999675E-2</v>
      </c>
      <c r="BF62" s="393">
        <f t="shared" ca="1" si="30"/>
        <v>0</v>
      </c>
      <c r="BG62" s="389">
        <f t="shared" ca="1" si="31"/>
        <v>0</v>
      </c>
      <c r="BH62" s="394"/>
      <c r="BI62" s="391"/>
      <c r="BJ62" s="392"/>
      <c r="BK62" s="391"/>
      <c r="BL62" s="391"/>
      <c r="BM62" s="391"/>
      <c r="BN62" s="391"/>
      <c r="BO62" s="372"/>
      <c r="BP62" s="372"/>
      <c r="BQ62" s="372"/>
      <c r="BR62" s="372"/>
      <c r="BS62" s="372"/>
      <c r="BT62" s="372"/>
      <c r="BU62" s="372"/>
      <c r="BV62" s="372"/>
      <c r="BW62" s="372"/>
      <c r="BX62" s="372"/>
      <c r="BZ62" s="388"/>
      <c r="CA62" s="388"/>
      <c r="CB62" s="19"/>
      <c r="CC62" s="372"/>
      <c r="CD62" s="389" t="e">
        <f t="shared" ca="1" si="72"/>
        <v>#VALUE!</v>
      </c>
      <c r="CE62" s="389" t="e">
        <f ca="1">'Site&amp;Soil'!$F$173*EXP('Site&amp;Soil'!$F$174*CD62)</f>
        <v>#VALUE!</v>
      </c>
      <c r="CF62" s="389" t="e">
        <f t="shared" ca="1" si="32"/>
        <v>#VALUE!</v>
      </c>
      <c r="CG62" s="389">
        <f t="shared" si="87"/>
        <v>0</v>
      </c>
      <c r="CH62" s="390" t="e">
        <f t="shared" ca="1" si="33"/>
        <v>#VALUE!</v>
      </c>
      <c r="CI62" s="391">
        <f t="shared" si="34"/>
        <v>0</v>
      </c>
      <c r="CJ62" s="392">
        <f t="shared" si="35"/>
        <v>0</v>
      </c>
      <c r="CK62" s="392" t="e">
        <f t="shared" ca="1" si="73"/>
        <v>#VALUE!</v>
      </c>
      <c r="CL62" s="391" t="e">
        <f t="shared" ca="1" si="74"/>
        <v>#VALUE!</v>
      </c>
      <c r="CM62" s="391" t="e">
        <f t="shared" ca="1" si="36"/>
        <v>#VALUE!</v>
      </c>
      <c r="CN62" s="391" t="e">
        <f t="shared" ca="1" si="37"/>
        <v>#VALUE!</v>
      </c>
      <c r="CO62" s="391" t="e">
        <f t="shared" ca="1" si="38"/>
        <v>#VALUE!</v>
      </c>
      <c r="CP62" s="389" t="e">
        <f t="shared" ca="1" si="39"/>
        <v>#VALUE!</v>
      </c>
      <c r="CQ62" s="389" t="e">
        <f t="shared" ca="1" si="40"/>
        <v>#VALUE!</v>
      </c>
      <c r="CR62" s="393" t="e">
        <f t="shared" ca="1" si="41"/>
        <v>#VALUE!</v>
      </c>
      <c r="CS62" s="389" t="e">
        <f t="shared" ca="1" si="42"/>
        <v>#VALUE!</v>
      </c>
      <c r="CT62" s="394"/>
      <c r="CU62" s="372"/>
      <c r="CV62" s="389" t="e">
        <f t="shared" ca="1" si="75"/>
        <v>#VALUE!</v>
      </c>
      <c r="CW62" s="389" t="e">
        <f ca="1">'Site&amp;Soil'!$G$173*EXP('Site&amp;Soil'!$G$174*CV62)</f>
        <v>#VALUE!</v>
      </c>
      <c r="CX62" s="389" t="e">
        <f t="shared" ca="1" si="43"/>
        <v>#VALUE!</v>
      </c>
      <c r="CY62" s="389">
        <f t="shared" si="88"/>
        <v>0</v>
      </c>
      <c r="CZ62" s="390" t="e">
        <f t="shared" ca="1" si="44"/>
        <v>#VALUE!</v>
      </c>
      <c r="DA62" s="391">
        <f t="shared" si="45"/>
        <v>0</v>
      </c>
      <c r="DB62" s="392">
        <f t="shared" si="46"/>
        <v>0</v>
      </c>
      <c r="DC62" s="392" t="e">
        <f t="shared" ca="1" si="76"/>
        <v>#VALUE!</v>
      </c>
      <c r="DD62" s="391" t="e">
        <f t="shared" ca="1" si="77"/>
        <v>#VALUE!</v>
      </c>
      <c r="DE62" s="391" t="e">
        <f t="shared" ca="1" si="47"/>
        <v>#VALUE!</v>
      </c>
      <c r="DF62" s="391" t="e">
        <f t="shared" ca="1" si="48"/>
        <v>#VALUE!</v>
      </c>
      <c r="DG62" s="391" t="e">
        <f t="shared" ca="1" si="49"/>
        <v>#VALUE!</v>
      </c>
      <c r="DH62" s="389" t="e">
        <f t="shared" ca="1" si="50"/>
        <v>#VALUE!</v>
      </c>
      <c r="DI62" s="389" t="e">
        <f t="shared" ca="1" si="51"/>
        <v>#VALUE!</v>
      </c>
      <c r="DJ62" s="393" t="e">
        <f t="shared" ca="1" si="52"/>
        <v>#VALUE!</v>
      </c>
      <c r="DK62" s="389" t="e">
        <f t="shared" ca="1" si="53"/>
        <v>#VALUE!</v>
      </c>
      <c r="DL62" s="394"/>
      <c r="DM62" s="372"/>
      <c r="DN62" s="389" t="e">
        <f t="shared" ca="1" si="78"/>
        <v>#VALUE!</v>
      </c>
      <c r="DO62" s="389" t="e">
        <f ca="1">'Site&amp;Soil'!$H$173*EXP('Site&amp;Soil'!$H$174*DN62)</f>
        <v>#VALUE!</v>
      </c>
      <c r="DP62" s="389" t="e">
        <f t="shared" ca="1" si="54"/>
        <v>#VALUE!</v>
      </c>
      <c r="DQ62" s="389">
        <f t="shared" si="89"/>
        <v>0</v>
      </c>
      <c r="DR62" s="390" t="e">
        <f t="shared" ca="1" si="55"/>
        <v>#VALUE!</v>
      </c>
      <c r="DS62" s="391">
        <f t="shared" si="56"/>
        <v>0</v>
      </c>
      <c r="DT62" s="392">
        <f t="shared" si="57"/>
        <v>0</v>
      </c>
      <c r="DU62" s="392" t="e">
        <f t="shared" ca="1" si="79"/>
        <v>#VALUE!</v>
      </c>
      <c r="DV62" s="391" t="e">
        <f t="shared" ca="1" si="80"/>
        <v>#VALUE!</v>
      </c>
      <c r="DW62" s="391" t="e">
        <f t="shared" ca="1" si="58"/>
        <v>#VALUE!</v>
      </c>
      <c r="DX62" s="391" t="e">
        <f t="shared" ca="1" si="59"/>
        <v>#VALUE!</v>
      </c>
      <c r="DY62" s="391" t="e">
        <f t="shared" ca="1" si="60"/>
        <v>#VALUE!</v>
      </c>
      <c r="DZ62" s="389" t="e">
        <f t="shared" ca="1" si="61"/>
        <v>#VALUE!</v>
      </c>
      <c r="EA62" s="389" t="e">
        <f t="shared" ca="1" si="62"/>
        <v>#VALUE!</v>
      </c>
      <c r="EB62" s="393" t="e">
        <f t="shared" ca="1" si="63"/>
        <v>#VALUE!</v>
      </c>
      <c r="EC62" s="389" t="e">
        <f t="shared" ca="1" si="64"/>
        <v>#VALUE!</v>
      </c>
      <c r="ED62" s="394"/>
      <c r="EE62" s="391"/>
      <c r="EF62" s="392"/>
      <c r="EG62" s="391"/>
      <c r="EH62" s="391"/>
      <c r="EI62" s="391"/>
      <c r="EJ62" s="391"/>
      <c r="EK62" s="372"/>
      <c r="EL62" s="372"/>
      <c r="EM62" s="372"/>
      <c r="EN62" s="372"/>
      <c r="EO62" s="372"/>
      <c r="EP62" s="372"/>
      <c r="EQ62" s="372"/>
      <c r="ER62" s="372"/>
      <c r="ES62" s="372"/>
      <c r="ET62" s="372"/>
    </row>
    <row r="63" spans="1:150" x14ac:dyDescent="0.2">
      <c r="A63" s="372"/>
      <c r="B63" s="372">
        <v>55</v>
      </c>
      <c r="C63" s="372" t="s">
        <v>306</v>
      </c>
      <c r="D63" s="388"/>
      <c r="E63" s="388"/>
      <c r="F63" s="19"/>
      <c r="G63" s="372"/>
      <c r="H63" s="389">
        <f t="shared" ca="1" si="81"/>
        <v>5.9969667496363144</v>
      </c>
      <c r="I63" s="389">
        <f ca="1">'Site&amp;Soil'!$F$173*EXP('Site&amp;Soil'!$F$174*H63)</f>
        <v>0</v>
      </c>
      <c r="J63" s="389">
        <f t="shared" ca="1" si="65"/>
        <v>0.45000000000000007</v>
      </c>
      <c r="K63" s="389">
        <f t="shared" ca="1" si="84"/>
        <v>0.41006021458614561</v>
      </c>
      <c r="L63" s="390">
        <f t="shared" ca="1" si="0"/>
        <v>3.9996698741816611E-3</v>
      </c>
      <c r="M63" s="391">
        <f t="shared" si="1"/>
        <v>0</v>
      </c>
      <c r="N63" s="392">
        <f t="shared" si="2"/>
        <v>0</v>
      </c>
      <c r="O63" s="392">
        <f t="shared" ca="1" si="66"/>
        <v>21193.106128574607</v>
      </c>
      <c r="P63" s="391">
        <f t="shared" ca="1" si="67"/>
        <v>0.86665544203277856</v>
      </c>
      <c r="Q63" s="391">
        <f t="shared" ca="1" si="3"/>
        <v>8.4765428122794591E-3</v>
      </c>
      <c r="R63" s="391">
        <f t="shared" ca="1" si="4"/>
        <v>1.1138404647163995E-3</v>
      </c>
      <c r="S63" s="391">
        <f t="shared" ca="1" si="5"/>
        <v>1.6361560772362352E-2</v>
      </c>
      <c r="T63" s="389">
        <f t="shared" ca="1" si="6"/>
        <v>6.013328310408677</v>
      </c>
      <c r="U63" s="389">
        <f t="shared" ca="1" si="7"/>
        <v>0.45599773968390472</v>
      </c>
      <c r="V63" s="393">
        <f t="shared" ca="1" si="8"/>
        <v>6.0973150394614322E-3</v>
      </c>
      <c r="W63" s="389">
        <f t="shared" ca="1" si="9"/>
        <v>-1.3549588976580958E-2</v>
      </c>
      <c r="X63" s="394"/>
      <c r="Y63" s="372"/>
      <c r="Z63" s="389">
        <f t="shared" ca="1" si="82"/>
        <v>5.1476192391429558</v>
      </c>
      <c r="AA63" s="389">
        <f ca="1">'Site&amp;Soil'!$G$173*EXP('Site&amp;Soil'!$G$174*Z63)</f>
        <v>0</v>
      </c>
      <c r="AB63" s="389">
        <f t="shared" ca="1" si="10"/>
        <v>0.41625000000000001</v>
      </c>
      <c r="AC63" s="389">
        <f t="shared" si="85"/>
        <v>0</v>
      </c>
      <c r="AD63" s="390">
        <f t="shared" ca="1" si="11"/>
        <v>0</v>
      </c>
      <c r="AE63" s="391">
        <f t="shared" si="12"/>
        <v>0</v>
      </c>
      <c r="AF63" s="392">
        <f t="shared" si="13"/>
        <v>0</v>
      </c>
      <c r="AG63" s="392">
        <f t="shared" ca="1" si="68"/>
        <v>0</v>
      </c>
      <c r="AH63" s="391">
        <f t="shared" ca="1" si="69"/>
        <v>0</v>
      </c>
      <c r="AI63" s="391">
        <f t="shared" ca="1" si="14"/>
        <v>0</v>
      </c>
      <c r="AJ63" s="391">
        <f t="shared" ca="1" si="15"/>
        <v>0</v>
      </c>
      <c r="AK63" s="391">
        <f t="shared" ca="1" si="16"/>
        <v>2.6758930083276866E-3</v>
      </c>
      <c r="AL63" s="389">
        <f t="shared" ca="1" si="17"/>
        <v>5.1502951321512835</v>
      </c>
      <c r="AM63" s="389">
        <f t="shared" ca="1" si="18"/>
        <v>6.256034875797177E-2</v>
      </c>
      <c r="AN63" s="393">
        <f t="shared" ca="1" si="19"/>
        <v>0</v>
      </c>
      <c r="AO63" s="389">
        <f t="shared" ca="1" si="20"/>
        <v>1.4648204299006444E-2</v>
      </c>
      <c r="AP63" s="394"/>
      <c r="AQ63" s="372"/>
      <c r="AR63" s="389">
        <f t="shared" ca="1" si="83"/>
        <v>4.4399999999999995</v>
      </c>
      <c r="AS63" s="389">
        <f ca="1">'Site&amp;Soil'!$H$173*EXP('Site&amp;Soil'!$H$174*AR63)</f>
        <v>0</v>
      </c>
      <c r="AT63" s="389">
        <f t="shared" ca="1" si="21"/>
        <v>0.38250000000000001</v>
      </c>
      <c r="AU63" s="389">
        <f t="shared" si="86"/>
        <v>0</v>
      </c>
      <c r="AV63" s="390">
        <f t="shared" ca="1" si="22"/>
        <v>0</v>
      </c>
      <c r="AW63" s="391">
        <f t="shared" si="23"/>
        <v>0</v>
      </c>
      <c r="AX63" s="392">
        <f t="shared" si="24"/>
        <v>0</v>
      </c>
      <c r="AY63" s="392">
        <f t="shared" ca="1" si="70"/>
        <v>0</v>
      </c>
      <c r="AZ63" s="391">
        <f t="shared" ca="1" si="71"/>
        <v>0</v>
      </c>
      <c r="BA63" s="391">
        <f t="shared" ca="1" si="25"/>
        <v>0</v>
      </c>
      <c r="BB63" s="391">
        <f t="shared" ca="1" si="26"/>
        <v>0</v>
      </c>
      <c r="BC63" s="391">
        <f t="shared" ca="1" si="27"/>
        <v>0</v>
      </c>
      <c r="BD63" s="389">
        <f t="shared" ca="1" si="28"/>
        <v>4.4399999999999995</v>
      </c>
      <c r="BE63" s="389">
        <f t="shared" ca="1" si="29"/>
        <v>1.5299999999999675E-2</v>
      </c>
      <c r="BF63" s="393">
        <f t="shared" ca="1" si="30"/>
        <v>0</v>
      </c>
      <c r="BG63" s="389">
        <f t="shared" ca="1" si="31"/>
        <v>0</v>
      </c>
      <c r="BH63" s="394"/>
      <c r="BI63" s="391"/>
      <c r="BJ63" s="392"/>
      <c r="BK63" s="391"/>
      <c r="BL63" s="391"/>
      <c r="BM63" s="391"/>
      <c r="BN63" s="391"/>
      <c r="BO63" s="372"/>
      <c r="BP63" s="372"/>
      <c r="BQ63" s="372"/>
      <c r="BR63" s="372"/>
      <c r="BS63" s="372"/>
      <c r="BT63" s="372"/>
      <c r="BU63" s="372"/>
      <c r="BV63" s="372"/>
      <c r="BW63" s="372"/>
      <c r="BX63" s="372"/>
      <c r="BZ63" s="388"/>
      <c r="CA63" s="388"/>
      <c r="CB63" s="19"/>
      <c r="CC63" s="372"/>
      <c r="CD63" s="389" t="e">
        <f t="shared" ca="1" si="72"/>
        <v>#VALUE!</v>
      </c>
      <c r="CE63" s="389" t="e">
        <f ca="1">'Site&amp;Soil'!$F$173*EXP('Site&amp;Soil'!$F$174*CD63)</f>
        <v>#VALUE!</v>
      </c>
      <c r="CF63" s="389" t="e">
        <f t="shared" ca="1" si="32"/>
        <v>#VALUE!</v>
      </c>
      <c r="CG63" s="389">
        <f t="shared" si="87"/>
        <v>0</v>
      </c>
      <c r="CH63" s="390" t="e">
        <f t="shared" ca="1" si="33"/>
        <v>#VALUE!</v>
      </c>
      <c r="CI63" s="391">
        <f t="shared" si="34"/>
        <v>0</v>
      </c>
      <c r="CJ63" s="392">
        <f t="shared" si="35"/>
        <v>0</v>
      </c>
      <c r="CK63" s="392" t="e">
        <f t="shared" ca="1" si="73"/>
        <v>#VALUE!</v>
      </c>
      <c r="CL63" s="391" t="e">
        <f t="shared" ca="1" si="74"/>
        <v>#VALUE!</v>
      </c>
      <c r="CM63" s="391" t="e">
        <f t="shared" ca="1" si="36"/>
        <v>#VALUE!</v>
      </c>
      <c r="CN63" s="391" t="e">
        <f t="shared" ca="1" si="37"/>
        <v>#VALUE!</v>
      </c>
      <c r="CO63" s="391" t="e">
        <f t="shared" ca="1" si="38"/>
        <v>#VALUE!</v>
      </c>
      <c r="CP63" s="389" t="e">
        <f t="shared" ca="1" si="39"/>
        <v>#VALUE!</v>
      </c>
      <c r="CQ63" s="389" t="e">
        <f t="shared" ca="1" si="40"/>
        <v>#VALUE!</v>
      </c>
      <c r="CR63" s="393" t="e">
        <f t="shared" ca="1" si="41"/>
        <v>#VALUE!</v>
      </c>
      <c r="CS63" s="389" t="e">
        <f t="shared" ca="1" si="42"/>
        <v>#VALUE!</v>
      </c>
      <c r="CT63" s="394"/>
      <c r="CU63" s="372"/>
      <c r="CV63" s="389" t="e">
        <f t="shared" ca="1" si="75"/>
        <v>#VALUE!</v>
      </c>
      <c r="CW63" s="389" t="e">
        <f ca="1">'Site&amp;Soil'!$G$173*EXP('Site&amp;Soil'!$G$174*CV63)</f>
        <v>#VALUE!</v>
      </c>
      <c r="CX63" s="389" t="e">
        <f t="shared" ca="1" si="43"/>
        <v>#VALUE!</v>
      </c>
      <c r="CY63" s="389">
        <f t="shared" si="88"/>
        <v>0</v>
      </c>
      <c r="CZ63" s="390" t="e">
        <f t="shared" ca="1" si="44"/>
        <v>#VALUE!</v>
      </c>
      <c r="DA63" s="391">
        <f t="shared" si="45"/>
        <v>0</v>
      </c>
      <c r="DB63" s="392">
        <f t="shared" si="46"/>
        <v>0</v>
      </c>
      <c r="DC63" s="392" t="e">
        <f t="shared" ca="1" si="76"/>
        <v>#VALUE!</v>
      </c>
      <c r="DD63" s="391" t="e">
        <f t="shared" ca="1" si="77"/>
        <v>#VALUE!</v>
      </c>
      <c r="DE63" s="391" t="e">
        <f t="shared" ca="1" si="47"/>
        <v>#VALUE!</v>
      </c>
      <c r="DF63" s="391" t="e">
        <f t="shared" ca="1" si="48"/>
        <v>#VALUE!</v>
      </c>
      <c r="DG63" s="391" t="e">
        <f t="shared" ca="1" si="49"/>
        <v>#VALUE!</v>
      </c>
      <c r="DH63" s="389" t="e">
        <f t="shared" ca="1" si="50"/>
        <v>#VALUE!</v>
      </c>
      <c r="DI63" s="389" t="e">
        <f t="shared" ca="1" si="51"/>
        <v>#VALUE!</v>
      </c>
      <c r="DJ63" s="393" t="e">
        <f t="shared" ca="1" si="52"/>
        <v>#VALUE!</v>
      </c>
      <c r="DK63" s="389" t="e">
        <f t="shared" ca="1" si="53"/>
        <v>#VALUE!</v>
      </c>
      <c r="DL63" s="394"/>
      <c r="DM63" s="372"/>
      <c r="DN63" s="389" t="e">
        <f t="shared" ca="1" si="78"/>
        <v>#VALUE!</v>
      </c>
      <c r="DO63" s="389" t="e">
        <f ca="1">'Site&amp;Soil'!$H$173*EXP('Site&amp;Soil'!$H$174*DN63)</f>
        <v>#VALUE!</v>
      </c>
      <c r="DP63" s="389" t="e">
        <f t="shared" ca="1" si="54"/>
        <v>#VALUE!</v>
      </c>
      <c r="DQ63" s="389">
        <f t="shared" si="89"/>
        <v>0</v>
      </c>
      <c r="DR63" s="390" t="e">
        <f t="shared" ca="1" si="55"/>
        <v>#VALUE!</v>
      </c>
      <c r="DS63" s="391">
        <f t="shared" si="56"/>
        <v>0</v>
      </c>
      <c r="DT63" s="392">
        <f t="shared" si="57"/>
        <v>0</v>
      </c>
      <c r="DU63" s="392" t="e">
        <f t="shared" ca="1" si="79"/>
        <v>#VALUE!</v>
      </c>
      <c r="DV63" s="391" t="e">
        <f t="shared" ca="1" si="80"/>
        <v>#VALUE!</v>
      </c>
      <c r="DW63" s="391" t="e">
        <f t="shared" ca="1" si="58"/>
        <v>#VALUE!</v>
      </c>
      <c r="DX63" s="391" t="e">
        <f t="shared" ca="1" si="59"/>
        <v>#VALUE!</v>
      </c>
      <c r="DY63" s="391" t="e">
        <f t="shared" ca="1" si="60"/>
        <v>#VALUE!</v>
      </c>
      <c r="DZ63" s="389" t="e">
        <f t="shared" ca="1" si="61"/>
        <v>#VALUE!</v>
      </c>
      <c r="EA63" s="389" t="e">
        <f t="shared" ca="1" si="62"/>
        <v>#VALUE!</v>
      </c>
      <c r="EB63" s="393" t="e">
        <f t="shared" ca="1" si="63"/>
        <v>#VALUE!</v>
      </c>
      <c r="EC63" s="389" t="e">
        <f t="shared" ca="1" si="64"/>
        <v>#VALUE!</v>
      </c>
      <c r="ED63" s="394"/>
      <c r="EE63" s="391"/>
      <c r="EF63" s="392"/>
      <c r="EG63" s="391"/>
      <c r="EH63" s="391"/>
      <c r="EI63" s="391"/>
      <c r="EJ63" s="391"/>
      <c r="EK63" s="372"/>
      <c r="EL63" s="372"/>
      <c r="EM63" s="372"/>
      <c r="EN63" s="372"/>
      <c r="EO63" s="372"/>
      <c r="EP63" s="372"/>
      <c r="EQ63" s="372"/>
      <c r="ER63" s="372"/>
      <c r="ES63" s="372"/>
      <c r="ET63" s="372"/>
    </row>
    <row r="64" spans="1:150" x14ac:dyDescent="0.2">
      <c r="A64" s="372"/>
      <c r="B64" s="372">
        <v>56</v>
      </c>
      <c r="C64" s="372" t="s">
        <v>307</v>
      </c>
      <c r="D64" s="388"/>
      <c r="E64" s="388"/>
      <c r="F64" s="19"/>
      <c r="G64" s="372"/>
      <c r="H64" s="389">
        <f t="shared" ca="1" si="81"/>
        <v>5.9997787214320963</v>
      </c>
      <c r="I64" s="389">
        <f ca="1">'Site&amp;Soil'!$F$173*EXP('Site&amp;Soil'!$F$174*H64)</f>
        <v>0</v>
      </c>
      <c r="J64" s="389">
        <f t="shared" ca="1" si="65"/>
        <v>0.45000000000000007</v>
      </c>
      <c r="K64" s="389">
        <f t="shared" ca="1" si="84"/>
        <v>0.42307692307692307</v>
      </c>
      <c r="L64" s="390">
        <f t="shared" ca="1" si="0"/>
        <v>4.0991367405738928E-3</v>
      </c>
      <c r="M64" s="391">
        <f t="shared" si="1"/>
        <v>0</v>
      </c>
      <c r="N64" s="392">
        <f t="shared" si="2"/>
        <v>0</v>
      </c>
      <c r="O64" s="392">
        <f t="shared" ca="1" si="66"/>
        <v>20985.821592285673</v>
      </c>
      <c r="P64" s="391">
        <f t="shared" ca="1" si="67"/>
        <v>0.85817889922049906</v>
      </c>
      <c r="Q64" s="391">
        <f t="shared" ca="1" si="3"/>
        <v>8.6023752320067114E-3</v>
      </c>
      <c r="R64" s="391">
        <f t="shared" ca="1" si="4"/>
        <v>1.1321299454573731E-3</v>
      </c>
      <c r="S64" s="391">
        <f t="shared" ca="1" si="5"/>
        <v>1.660054508122075E-2</v>
      </c>
      <c r="T64" s="389">
        <f t="shared" ca="1" si="6"/>
        <v>6.0163792665133169</v>
      </c>
      <c r="U64" s="389">
        <f t="shared" ca="1" si="7"/>
        <v>0.45737066993099268</v>
      </c>
      <c r="V64" s="393">
        <f t="shared" ca="1" si="8"/>
        <v>6.354288290203864E-3</v>
      </c>
      <c r="W64" s="389">
        <f t="shared" ca="1" si="9"/>
        <v>-1.4120640644897474E-2</v>
      </c>
      <c r="X64" s="394"/>
      <c r="Y64" s="372"/>
      <c r="Z64" s="389">
        <f t="shared" ca="1" si="82"/>
        <v>5.1649433364502899</v>
      </c>
      <c r="AA64" s="389">
        <f ca="1">'Site&amp;Soil'!$G$173*EXP('Site&amp;Soil'!$G$174*Z64)</f>
        <v>0</v>
      </c>
      <c r="AB64" s="389">
        <f t="shared" ca="1" si="10"/>
        <v>0.41625000000000001</v>
      </c>
      <c r="AC64" s="389">
        <f t="shared" si="85"/>
        <v>0</v>
      </c>
      <c r="AD64" s="390">
        <f t="shared" ca="1" si="11"/>
        <v>0</v>
      </c>
      <c r="AE64" s="391">
        <f t="shared" si="12"/>
        <v>0</v>
      </c>
      <c r="AF64" s="392">
        <f t="shared" si="13"/>
        <v>0</v>
      </c>
      <c r="AG64" s="392">
        <f t="shared" ca="1" si="68"/>
        <v>0</v>
      </c>
      <c r="AH64" s="391">
        <f t="shared" ca="1" si="69"/>
        <v>0</v>
      </c>
      <c r="AI64" s="391">
        <f t="shared" ca="1" si="14"/>
        <v>0</v>
      </c>
      <c r="AJ64" s="391">
        <f t="shared" ca="1" si="15"/>
        <v>0</v>
      </c>
      <c r="AK64" s="391">
        <f t="shared" ca="1" si="16"/>
        <v>2.7198317007984941E-3</v>
      </c>
      <c r="AL64" s="389">
        <f t="shared" ca="1" si="17"/>
        <v>5.1676631681510887</v>
      </c>
      <c r="AM64" s="389">
        <f t="shared" ca="1" si="18"/>
        <v>6.9789793742890682E-2</v>
      </c>
      <c r="AN64" s="393">
        <f t="shared" ca="1" si="19"/>
        <v>0</v>
      </c>
      <c r="AO64" s="389">
        <f t="shared" ca="1" si="20"/>
        <v>1.5265557453943217E-2</v>
      </c>
      <c r="AP64" s="394"/>
      <c r="AQ64" s="372"/>
      <c r="AR64" s="389">
        <f t="shared" ca="1" si="83"/>
        <v>4.4399999999999995</v>
      </c>
      <c r="AS64" s="389">
        <f ca="1">'Site&amp;Soil'!$H$173*EXP('Site&amp;Soil'!$H$174*AR64)</f>
        <v>0</v>
      </c>
      <c r="AT64" s="389">
        <f t="shared" ca="1" si="21"/>
        <v>0.38250000000000001</v>
      </c>
      <c r="AU64" s="389">
        <f t="shared" si="86"/>
        <v>0</v>
      </c>
      <c r="AV64" s="390">
        <f t="shared" ca="1" si="22"/>
        <v>0</v>
      </c>
      <c r="AW64" s="391">
        <f t="shared" si="23"/>
        <v>0</v>
      </c>
      <c r="AX64" s="392">
        <f t="shared" si="24"/>
        <v>0</v>
      </c>
      <c r="AY64" s="392">
        <f t="shared" ca="1" si="70"/>
        <v>0</v>
      </c>
      <c r="AZ64" s="391">
        <f t="shared" ca="1" si="71"/>
        <v>0</v>
      </c>
      <c r="BA64" s="391">
        <f t="shared" ca="1" si="25"/>
        <v>0</v>
      </c>
      <c r="BB64" s="391">
        <f t="shared" ca="1" si="26"/>
        <v>0</v>
      </c>
      <c r="BC64" s="391">
        <f t="shared" ca="1" si="27"/>
        <v>0</v>
      </c>
      <c r="BD64" s="389">
        <f t="shared" ca="1" si="28"/>
        <v>4.4399999999999995</v>
      </c>
      <c r="BE64" s="389">
        <f t="shared" ca="1" si="29"/>
        <v>1.5299999999999675E-2</v>
      </c>
      <c r="BF64" s="393">
        <f t="shared" ca="1" si="30"/>
        <v>0</v>
      </c>
      <c r="BG64" s="389">
        <f t="shared" ca="1" si="31"/>
        <v>0</v>
      </c>
      <c r="BH64" s="394"/>
      <c r="BI64" s="391"/>
      <c r="BJ64" s="392"/>
      <c r="BK64" s="391"/>
      <c r="BL64" s="391"/>
      <c r="BM64" s="391"/>
      <c r="BN64" s="391"/>
      <c r="BO64" s="372"/>
      <c r="BP64" s="372"/>
      <c r="BQ64" s="372"/>
      <c r="BR64" s="372"/>
      <c r="BS64" s="372"/>
      <c r="BT64" s="372"/>
      <c r="BU64" s="372"/>
      <c r="BV64" s="372"/>
      <c r="BW64" s="372"/>
      <c r="BX64" s="372"/>
      <c r="BZ64" s="388"/>
      <c r="CA64" s="388"/>
      <c r="CB64" s="19"/>
      <c r="CC64" s="372"/>
      <c r="CD64" s="389" t="e">
        <f t="shared" ca="1" si="72"/>
        <v>#VALUE!</v>
      </c>
      <c r="CE64" s="389" t="e">
        <f ca="1">'Site&amp;Soil'!$F$173*EXP('Site&amp;Soil'!$F$174*CD64)</f>
        <v>#VALUE!</v>
      </c>
      <c r="CF64" s="389" t="e">
        <f t="shared" ca="1" si="32"/>
        <v>#VALUE!</v>
      </c>
      <c r="CG64" s="389">
        <f t="shared" si="87"/>
        <v>0</v>
      </c>
      <c r="CH64" s="390" t="e">
        <f t="shared" ca="1" si="33"/>
        <v>#VALUE!</v>
      </c>
      <c r="CI64" s="391">
        <f t="shared" si="34"/>
        <v>0</v>
      </c>
      <c r="CJ64" s="392">
        <f t="shared" si="35"/>
        <v>0</v>
      </c>
      <c r="CK64" s="392" t="e">
        <f t="shared" ca="1" si="73"/>
        <v>#VALUE!</v>
      </c>
      <c r="CL64" s="391" t="e">
        <f t="shared" ca="1" si="74"/>
        <v>#VALUE!</v>
      </c>
      <c r="CM64" s="391" t="e">
        <f t="shared" ca="1" si="36"/>
        <v>#VALUE!</v>
      </c>
      <c r="CN64" s="391" t="e">
        <f t="shared" ca="1" si="37"/>
        <v>#VALUE!</v>
      </c>
      <c r="CO64" s="391" t="e">
        <f t="shared" ca="1" si="38"/>
        <v>#VALUE!</v>
      </c>
      <c r="CP64" s="389" t="e">
        <f t="shared" ca="1" si="39"/>
        <v>#VALUE!</v>
      </c>
      <c r="CQ64" s="389" t="e">
        <f t="shared" ca="1" si="40"/>
        <v>#VALUE!</v>
      </c>
      <c r="CR64" s="393" t="e">
        <f t="shared" ca="1" si="41"/>
        <v>#VALUE!</v>
      </c>
      <c r="CS64" s="389" t="e">
        <f t="shared" ca="1" si="42"/>
        <v>#VALUE!</v>
      </c>
      <c r="CT64" s="394"/>
      <c r="CU64" s="372"/>
      <c r="CV64" s="389" t="e">
        <f t="shared" ca="1" si="75"/>
        <v>#VALUE!</v>
      </c>
      <c r="CW64" s="389" t="e">
        <f ca="1">'Site&amp;Soil'!$G$173*EXP('Site&amp;Soil'!$G$174*CV64)</f>
        <v>#VALUE!</v>
      </c>
      <c r="CX64" s="389" t="e">
        <f t="shared" ca="1" si="43"/>
        <v>#VALUE!</v>
      </c>
      <c r="CY64" s="389">
        <f t="shared" si="88"/>
        <v>0</v>
      </c>
      <c r="CZ64" s="390" t="e">
        <f t="shared" ca="1" si="44"/>
        <v>#VALUE!</v>
      </c>
      <c r="DA64" s="391">
        <f t="shared" si="45"/>
        <v>0</v>
      </c>
      <c r="DB64" s="392">
        <f t="shared" si="46"/>
        <v>0</v>
      </c>
      <c r="DC64" s="392" t="e">
        <f t="shared" ca="1" si="76"/>
        <v>#VALUE!</v>
      </c>
      <c r="DD64" s="391" t="e">
        <f t="shared" ca="1" si="77"/>
        <v>#VALUE!</v>
      </c>
      <c r="DE64" s="391" t="e">
        <f t="shared" ca="1" si="47"/>
        <v>#VALUE!</v>
      </c>
      <c r="DF64" s="391" t="e">
        <f t="shared" ca="1" si="48"/>
        <v>#VALUE!</v>
      </c>
      <c r="DG64" s="391" t="e">
        <f t="shared" ca="1" si="49"/>
        <v>#VALUE!</v>
      </c>
      <c r="DH64" s="389" t="e">
        <f t="shared" ca="1" si="50"/>
        <v>#VALUE!</v>
      </c>
      <c r="DI64" s="389" t="e">
        <f t="shared" ca="1" si="51"/>
        <v>#VALUE!</v>
      </c>
      <c r="DJ64" s="393" t="e">
        <f t="shared" ca="1" si="52"/>
        <v>#VALUE!</v>
      </c>
      <c r="DK64" s="389" t="e">
        <f t="shared" ca="1" si="53"/>
        <v>#VALUE!</v>
      </c>
      <c r="DL64" s="394"/>
      <c r="DM64" s="372"/>
      <c r="DN64" s="389" t="e">
        <f t="shared" ca="1" si="78"/>
        <v>#VALUE!</v>
      </c>
      <c r="DO64" s="389" t="e">
        <f ca="1">'Site&amp;Soil'!$H$173*EXP('Site&amp;Soil'!$H$174*DN64)</f>
        <v>#VALUE!</v>
      </c>
      <c r="DP64" s="389" t="e">
        <f t="shared" ca="1" si="54"/>
        <v>#VALUE!</v>
      </c>
      <c r="DQ64" s="389">
        <f t="shared" si="89"/>
        <v>0</v>
      </c>
      <c r="DR64" s="390" t="e">
        <f t="shared" ca="1" si="55"/>
        <v>#VALUE!</v>
      </c>
      <c r="DS64" s="391">
        <f t="shared" si="56"/>
        <v>0</v>
      </c>
      <c r="DT64" s="392">
        <f t="shared" si="57"/>
        <v>0</v>
      </c>
      <c r="DU64" s="392" t="e">
        <f t="shared" ca="1" si="79"/>
        <v>#VALUE!</v>
      </c>
      <c r="DV64" s="391" t="e">
        <f t="shared" ca="1" si="80"/>
        <v>#VALUE!</v>
      </c>
      <c r="DW64" s="391" t="e">
        <f t="shared" ca="1" si="58"/>
        <v>#VALUE!</v>
      </c>
      <c r="DX64" s="391" t="e">
        <f t="shared" ca="1" si="59"/>
        <v>#VALUE!</v>
      </c>
      <c r="DY64" s="391" t="e">
        <f t="shared" ca="1" si="60"/>
        <v>#VALUE!</v>
      </c>
      <c r="DZ64" s="389" t="e">
        <f t="shared" ca="1" si="61"/>
        <v>#VALUE!</v>
      </c>
      <c r="EA64" s="389" t="e">
        <f t="shared" ca="1" si="62"/>
        <v>#VALUE!</v>
      </c>
      <c r="EB64" s="393" t="e">
        <f t="shared" ca="1" si="63"/>
        <v>#VALUE!</v>
      </c>
      <c r="EC64" s="389" t="e">
        <f t="shared" ca="1" si="64"/>
        <v>#VALUE!</v>
      </c>
      <c r="ED64" s="394"/>
      <c r="EE64" s="391"/>
      <c r="EF64" s="392"/>
      <c r="EG64" s="391"/>
      <c r="EH64" s="391"/>
      <c r="EI64" s="391"/>
      <c r="EJ64" s="391"/>
      <c r="EK64" s="372"/>
      <c r="EL64" s="372"/>
      <c r="EM64" s="372"/>
      <c r="EN64" s="372"/>
      <c r="EO64" s="372"/>
      <c r="EP64" s="372"/>
      <c r="EQ64" s="372"/>
      <c r="ER64" s="372"/>
      <c r="ES64" s="372"/>
      <c r="ET64" s="372"/>
    </row>
    <row r="65" spans="1:150" x14ac:dyDescent="0.2">
      <c r="A65" s="372"/>
      <c r="B65" s="372">
        <v>57</v>
      </c>
      <c r="C65" s="372" t="s">
        <v>308</v>
      </c>
      <c r="D65" s="388"/>
      <c r="E65" s="388"/>
      <c r="F65" s="19"/>
      <c r="G65" s="372"/>
      <c r="H65" s="389">
        <f t="shared" ca="1" si="81"/>
        <v>6.0022586258684196</v>
      </c>
      <c r="I65" s="389">
        <f ca="1">'Site&amp;Soil'!$F$173*EXP('Site&amp;Soil'!$F$174*H65)</f>
        <v>0</v>
      </c>
      <c r="J65" s="389">
        <f t="shared" ca="1" si="65"/>
        <v>0.45000000000000007</v>
      </c>
      <c r="K65" s="389">
        <f t="shared" ca="1" si="84"/>
        <v>0.41006021458614561</v>
      </c>
      <c r="L65" s="390">
        <f t="shared" ca="1" si="0"/>
        <v>3.949659166452465E-3</v>
      </c>
      <c r="M65" s="391">
        <f t="shared" si="1"/>
        <v>0</v>
      </c>
      <c r="N65" s="392">
        <f t="shared" si="2"/>
        <v>0</v>
      </c>
      <c r="O65" s="392">
        <f t="shared" ca="1" si="66"/>
        <v>20775.459962498728</v>
      </c>
      <c r="P65" s="391">
        <f t="shared" ca="1" si="67"/>
        <v>0.84957652398849237</v>
      </c>
      <c r="Q65" s="391">
        <f t="shared" ca="1" si="3"/>
        <v>8.2055985878149284E-3</v>
      </c>
      <c r="R65" s="391">
        <f t="shared" ca="1" si="4"/>
        <v>1.0813966768482316E-3</v>
      </c>
      <c r="S65" s="391">
        <f t="shared" ca="1" si="5"/>
        <v>1.5831559802148211E-2</v>
      </c>
      <c r="T65" s="389">
        <f t="shared" ca="1" si="6"/>
        <v>6.0180901856705677</v>
      </c>
      <c r="U65" s="389">
        <f t="shared" ca="1" si="7"/>
        <v>0.45814058355175558</v>
      </c>
      <c r="V65" s="393">
        <f t="shared" ca="1" si="8"/>
        <v>6.1935063181720613E-3</v>
      </c>
      <c r="W65" s="389">
        <f t="shared" ca="1" si="9"/>
        <v>-1.3763347373715689E-2</v>
      </c>
      <c r="X65" s="394"/>
      <c r="Y65" s="372"/>
      <c r="Z65" s="389">
        <f t="shared" ca="1" si="82"/>
        <v>5.1829287256050316</v>
      </c>
      <c r="AA65" s="389">
        <f ca="1">'Site&amp;Soil'!$G$173*EXP('Site&amp;Soil'!$G$174*Z65)</f>
        <v>0</v>
      </c>
      <c r="AB65" s="389">
        <f t="shared" ca="1" si="10"/>
        <v>0.41625000000000001</v>
      </c>
      <c r="AC65" s="389">
        <f t="shared" si="85"/>
        <v>0</v>
      </c>
      <c r="AD65" s="390">
        <f t="shared" ca="1" si="11"/>
        <v>0</v>
      </c>
      <c r="AE65" s="391">
        <f t="shared" si="12"/>
        <v>0</v>
      </c>
      <c r="AF65" s="392">
        <f t="shared" si="13"/>
        <v>0</v>
      </c>
      <c r="AG65" s="392">
        <f t="shared" ca="1" si="68"/>
        <v>0</v>
      </c>
      <c r="AH65" s="391">
        <f t="shared" ca="1" si="69"/>
        <v>0</v>
      </c>
      <c r="AI65" s="391">
        <f t="shared" ca="1" si="14"/>
        <v>0</v>
      </c>
      <c r="AJ65" s="391">
        <f t="shared" ca="1" si="15"/>
        <v>0</v>
      </c>
      <c r="AK65" s="391">
        <f t="shared" ca="1" si="16"/>
        <v>2.5979499744101658E-3</v>
      </c>
      <c r="AL65" s="389">
        <f t="shared" ca="1" si="17"/>
        <v>5.1855266755794416</v>
      </c>
      <c r="AM65" s="389">
        <f t="shared" ca="1" si="18"/>
        <v>7.7225478709942563E-2</v>
      </c>
      <c r="AN65" s="393">
        <f t="shared" ca="1" si="19"/>
        <v>0</v>
      </c>
      <c r="AO65" s="389">
        <f t="shared" ca="1" si="20"/>
        <v>1.4879294458071018E-2</v>
      </c>
      <c r="AP65" s="394"/>
      <c r="AQ65" s="372"/>
      <c r="AR65" s="389">
        <f t="shared" ca="1" si="83"/>
        <v>4.4399999999999995</v>
      </c>
      <c r="AS65" s="389">
        <f ca="1">'Site&amp;Soil'!$H$173*EXP('Site&amp;Soil'!$H$174*AR65)</f>
        <v>0</v>
      </c>
      <c r="AT65" s="389">
        <f t="shared" ca="1" si="21"/>
        <v>0.38250000000000001</v>
      </c>
      <c r="AU65" s="389">
        <f t="shared" si="86"/>
        <v>0</v>
      </c>
      <c r="AV65" s="390">
        <f t="shared" ca="1" si="22"/>
        <v>0</v>
      </c>
      <c r="AW65" s="391">
        <f t="shared" si="23"/>
        <v>0</v>
      </c>
      <c r="AX65" s="392">
        <f t="shared" si="24"/>
        <v>0</v>
      </c>
      <c r="AY65" s="392">
        <f t="shared" ca="1" si="70"/>
        <v>0</v>
      </c>
      <c r="AZ65" s="391">
        <f t="shared" ca="1" si="71"/>
        <v>0</v>
      </c>
      <c r="BA65" s="391">
        <f t="shared" ca="1" si="25"/>
        <v>0</v>
      </c>
      <c r="BB65" s="391">
        <f t="shared" ca="1" si="26"/>
        <v>0</v>
      </c>
      <c r="BC65" s="391">
        <f t="shared" ca="1" si="27"/>
        <v>0</v>
      </c>
      <c r="BD65" s="389">
        <f t="shared" ca="1" si="28"/>
        <v>4.4399999999999995</v>
      </c>
      <c r="BE65" s="389">
        <f t="shared" ca="1" si="29"/>
        <v>1.5299999999999675E-2</v>
      </c>
      <c r="BF65" s="393">
        <f t="shared" ca="1" si="30"/>
        <v>0</v>
      </c>
      <c r="BG65" s="389">
        <f t="shared" ca="1" si="31"/>
        <v>0</v>
      </c>
      <c r="BH65" s="394"/>
      <c r="BI65" s="391"/>
      <c r="BJ65" s="392"/>
      <c r="BK65" s="391"/>
      <c r="BL65" s="391"/>
      <c r="BM65" s="391"/>
      <c r="BN65" s="391"/>
      <c r="BO65" s="372"/>
      <c r="BP65" s="372"/>
      <c r="BQ65" s="372"/>
      <c r="BR65" s="372"/>
      <c r="BS65" s="372"/>
      <c r="BT65" s="372"/>
      <c r="BU65" s="372"/>
      <c r="BV65" s="372"/>
      <c r="BW65" s="372"/>
      <c r="BX65" s="372"/>
      <c r="BZ65" s="388"/>
      <c r="CA65" s="388"/>
      <c r="CB65" s="19"/>
      <c r="CC65" s="372"/>
      <c r="CD65" s="389" t="e">
        <f t="shared" ca="1" si="72"/>
        <v>#VALUE!</v>
      </c>
      <c r="CE65" s="389" t="e">
        <f ca="1">'Site&amp;Soil'!$F$173*EXP('Site&amp;Soil'!$F$174*CD65)</f>
        <v>#VALUE!</v>
      </c>
      <c r="CF65" s="389" t="e">
        <f t="shared" ca="1" si="32"/>
        <v>#VALUE!</v>
      </c>
      <c r="CG65" s="389">
        <f t="shared" si="87"/>
        <v>0</v>
      </c>
      <c r="CH65" s="390" t="e">
        <f t="shared" ca="1" si="33"/>
        <v>#VALUE!</v>
      </c>
      <c r="CI65" s="391">
        <f t="shared" si="34"/>
        <v>0</v>
      </c>
      <c r="CJ65" s="392">
        <f t="shared" si="35"/>
        <v>0</v>
      </c>
      <c r="CK65" s="392" t="e">
        <f t="shared" ca="1" si="73"/>
        <v>#VALUE!</v>
      </c>
      <c r="CL65" s="391" t="e">
        <f t="shared" ca="1" si="74"/>
        <v>#VALUE!</v>
      </c>
      <c r="CM65" s="391" t="e">
        <f t="shared" ca="1" si="36"/>
        <v>#VALUE!</v>
      </c>
      <c r="CN65" s="391" t="e">
        <f t="shared" ca="1" si="37"/>
        <v>#VALUE!</v>
      </c>
      <c r="CO65" s="391" t="e">
        <f t="shared" ca="1" si="38"/>
        <v>#VALUE!</v>
      </c>
      <c r="CP65" s="389" t="e">
        <f t="shared" ca="1" si="39"/>
        <v>#VALUE!</v>
      </c>
      <c r="CQ65" s="389" t="e">
        <f t="shared" ca="1" si="40"/>
        <v>#VALUE!</v>
      </c>
      <c r="CR65" s="393" t="e">
        <f t="shared" ca="1" si="41"/>
        <v>#VALUE!</v>
      </c>
      <c r="CS65" s="389" t="e">
        <f t="shared" ca="1" si="42"/>
        <v>#VALUE!</v>
      </c>
      <c r="CT65" s="394"/>
      <c r="CU65" s="372"/>
      <c r="CV65" s="389" t="e">
        <f t="shared" ca="1" si="75"/>
        <v>#VALUE!</v>
      </c>
      <c r="CW65" s="389" t="e">
        <f ca="1">'Site&amp;Soil'!$G$173*EXP('Site&amp;Soil'!$G$174*CV65)</f>
        <v>#VALUE!</v>
      </c>
      <c r="CX65" s="389" t="e">
        <f t="shared" ca="1" si="43"/>
        <v>#VALUE!</v>
      </c>
      <c r="CY65" s="389">
        <f t="shared" si="88"/>
        <v>0</v>
      </c>
      <c r="CZ65" s="390" t="e">
        <f t="shared" ca="1" si="44"/>
        <v>#VALUE!</v>
      </c>
      <c r="DA65" s="391">
        <f t="shared" si="45"/>
        <v>0</v>
      </c>
      <c r="DB65" s="392">
        <f t="shared" si="46"/>
        <v>0</v>
      </c>
      <c r="DC65" s="392" t="e">
        <f t="shared" ca="1" si="76"/>
        <v>#VALUE!</v>
      </c>
      <c r="DD65" s="391" t="e">
        <f t="shared" ca="1" si="77"/>
        <v>#VALUE!</v>
      </c>
      <c r="DE65" s="391" t="e">
        <f t="shared" ca="1" si="47"/>
        <v>#VALUE!</v>
      </c>
      <c r="DF65" s="391" t="e">
        <f t="shared" ca="1" si="48"/>
        <v>#VALUE!</v>
      </c>
      <c r="DG65" s="391" t="e">
        <f t="shared" ca="1" si="49"/>
        <v>#VALUE!</v>
      </c>
      <c r="DH65" s="389" t="e">
        <f t="shared" ca="1" si="50"/>
        <v>#VALUE!</v>
      </c>
      <c r="DI65" s="389" t="e">
        <f t="shared" ca="1" si="51"/>
        <v>#VALUE!</v>
      </c>
      <c r="DJ65" s="393" t="e">
        <f t="shared" ca="1" si="52"/>
        <v>#VALUE!</v>
      </c>
      <c r="DK65" s="389" t="e">
        <f t="shared" ca="1" si="53"/>
        <v>#VALUE!</v>
      </c>
      <c r="DL65" s="394"/>
      <c r="DM65" s="372"/>
      <c r="DN65" s="389" t="e">
        <f t="shared" ca="1" si="78"/>
        <v>#VALUE!</v>
      </c>
      <c r="DO65" s="389" t="e">
        <f ca="1">'Site&amp;Soil'!$H$173*EXP('Site&amp;Soil'!$H$174*DN65)</f>
        <v>#VALUE!</v>
      </c>
      <c r="DP65" s="389" t="e">
        <f t="shared" ca="1" si="54"/>
        <v>#VALUE!</v>
      </c>
      <c r="DQ65" s="389">
        <f t="shared" si="89"/>
        <v>0</v>
      </c>
      <c r="DR65" s="390" t="e">
        <f t="shared" ca="1" si="55"/>
        <v>#VALUE!</v>
      </c>
      <c r="DS65" s="391">
        <f t="shared" si="56"/>
        <v>0</v>
      </c>
      <c r="DT65" s="392">
        <f t="shared" si="57"/>
        <v>0</v>
      </c>
      <c r="DU65" s="392" t="e">
        <f t="shared" ca="1" si="79"/>
        <v>#VALUE!</v>
      </c>
      <c r="DV65" s="391" t="e">
        <f t="shared" ca="1" si="80"/>
        <v>#VALUE!</v>
      </c>
      <c r="DW65" s="391" t="e">
        <f t="shared" ca="1" si="58"/>
        <v>#VALUE!</v>
      </c>
      <c r="DX65" s="391" t="e">
        <f t="shared" ca="1" si="59"/>
        <v>#VALUE!</v>
      </c>
      <c r="DY65" s="391" t="e">
        <f t="shared" ca="1" si="60"/>
        <v>#VALUE!</v>
      </c>
      <c r="DZ65" s="389" t="e">
        <f t="shared" ca="1" si="61"/>
        <v>#VALUE!</v>
      </c>
      <c r="EA65" s="389" t="e">
        <f t="shared" ca="1" si="62"/>
        <v>#VALUE!</v>
      </c>
      <c r="EB65" s="393" t="e">
        <f t="shared" ca="1" si="63"/>
        <v>#VALUE!</v>
      </c>
      <c r="EC65" s="389" t="e">
        <f t="shared" ca="1" si="64"/>
        <v>#VALUE!</v>
      </c>
      <c r="ED65" s="394"/>
      <c r="EE65" s="391"/>
      <c r="EF65" s="392"/>
      <c r="EG65" s="391"/>
      <c r="EH65" s="391"/>
      <c r="EI65" s="391"/>
      <c r="EJ65" s="391"/>
      <c r="EK65" s="372"/>
      <c r="EL65" s="372"/>
      <c r="EM65" s="372"/>
      <c r="EN65" s="372"/>
      <c r="EO65" s="372"/>
      <c r="EP65" s="372"/>
      <c r="EQ65" s="372"/>
      <c r="ER65" s="372"/>
      <c r="ES65" s="372"/>
      <c r="ET65" s="372"/>
    </row>
    <row r="66" spans="1:150" x14ac:dyDescent="0.2">
      <c r="A66" s="372"/>
      <c r="B66" s="372">
        <v>58</v>
      </c>
      <c r="C66" s="372" t="s">
        <v>309</v>
      </c>
      <c r="D66" s="388"/>
      <c r="E66" s="388"/>
      <c r="F66" s="19"/>
      <c r="G66" s="372"/>
      <c r="H66" s="389">
        <f t="shared" ca="1" si="81"/>
        <v>6.0043268382968522</v>
      </c>
      <c r="I66" s="389">
        <f ca="1">'Site&amp;Soil'!$F$173*EXP('Site&amp;Soil'!$F$174*H66)</f>
        <v>0</v>
      </c>
      <c r="J66" s="389">
        <f t="shared" ca="1" si="65"/>
        <v>0.45000000000000007</v>
      </c>
      <c r="K66" s="389">
        <f t="shared" ca="1" si="84"/>
        <v>0.37336407417040579</v>
      </c>
      <c r="L66" s="390">
        <f t="shared" ca="1" si="0"/>
        <v>3.5785594014602112E-3</v>
      </c>
      <c r="M66" s="391">
        <f t="shared" si="1"/>
        <v>0</v>
      </c>
      <c r="N66" s="392">
        <f t="shared" si="2"/>
        <v>0</v>
      </c>
      <c r="O66" s="392">
        <f t="shared" ca="1" si="66"/>
        <v>20574.801069372588</v>
      </c>
      <c r="P66" s="391">
        <f t="shared" ca="1" si="67"/>
        <v>0.84137092540067748</v>
      </c>
      <c r="Q66" s="391">
        <f t="shared" ca="1" si="3"/>
        <v>7.3628147799976893E-3</v>
      </c>
      <c r="R66" s="391">
        <f t="shared" ca="1" si="4"/>
        <v>9.7144541035035605E-4</v>
      </c>
      <c r="S66" s="391">
        <f t="shared" ca="1" si="5"/>
        <v>1.4203043043660738E-2</v>
      </c>
      <c r="T66" s="389">
        <f t="shared" ca="1" si="6"/>
        <v>6.0185298813405126</v>
      </c>
      <c r="U66" s="389">
        <f t="shared" ca="1" si="7"/>
        <v>0.45833844660323075</v>
      </c>
      <c r="V66" s="393">
        <f t="shared" ca="1" si="8"/>
        <v>5.6474019154725873E-3</v>
      </c>
      <c r="W66" s="389">
        <f t="shared" ca="1" si="9"/>
        <v>-1.2549782034383526E-2</v>
      </c>
      <c r="X66" s="395">
        <f>-'Profit Calculator'!J$29*'Quantity of Lime to Apply'!H$9</f>
        <v>-4.2721679731243002E-2</v>
      </c>
      <c r="Y66" s="372"/>
      <c r="Z66" s="389">
        <f t="shared" ca="1" si="82"/>
        <v>5.2004059700375125</v>
      </c>
      <c r="AA66" s="389">
        <f ca="1">'Site&amp;Soil'!$G$173*EXP('Site&amp;Soil'!$G$174*Z66)</f>
        <v>0</v>
      </c>
      <c r="AB66" s="389">
        <f t="shared" ca="1" si="10"/>
        <v>0.41625000000000001</v>
      </c>
      <c r="AC66" s="389">
        <f t="shared" si="85"/>
        <v>0</v>
      </c>
      <c r="AD66" s="390">
        <f t="shared" ca="1" si="11"/>
        <v>0</v>
      </c>
      <c r="AE66" s="391">
        <f t="shared" si="12"/>
        <v>0</v>
      </c>
      <c r="AF66" s="392">
        <f t="shared" si="13"/>
        <v>0</v>
      </c>
      <c r="AG66" s="392">
        <f t="shared" ca="1" si="68"/>
        <v>0</v>
      </c>
      <c r="AH66" s="391">
        <f t="shared" ca="1" si="69"/>
        <v>0</v>
      </c>
      <c r="AI66" s="391">
        <f t="shared" ca="1" si="14"/>
        <v>0</v>
      </c>
      <c r="AJ66" s="391">
        <f t="shared" ca="1" si="15"/>
        <v>0</v>
      </c>
      <c r="AK66" s="391">
        <f t="shared" ca="1" si="16"/>
        <v>2.3338027876284831E-3</v>
      </c>
      <c r="AL66" s="389">
        <f t="shared" ca="1" si="17"/>
        <v>5.202739772825141</v>
      </c>
      <c r="AM66" s="389">
        <f t="shared" ca="1" si="18"/>
        <v>8.4390430438464947E-2</v>
      </c>
      <c r="AN66" s="393">
        <f t="shared" ca="1" si="19"/>
        <v>0</v>
      </c>
      <c r="AO66" s="389">
        <f t="shared" ca="1" si="20"/>
        <v>1.3567331929063273E-2</v>
      </c>
      <c r="AP66" s="395">
        <f>-'Profit Calculator'!$J$29*'Quantity of Lime to Apply'!$H$19</f>
        <v>-2.5633007838745801E-2</v>
      </c>
      <c r="AQ66" s="372"/>
      <c r="AR66" s="389">
        <f t="shared" ca="1" si="83"/>
        <v>4.4399999999999995</v>
      </c>
      <c r="AS66" s="389">
        <f ca="1">'Site&amp;Soil'!$H$173*EXP('Site&amp;Soil'!$H$174*AR66)</f>
        <v>0</v>
      </c>
      <c r="AT66" s="389">
        <f t="shared" ca="1" si="21"/>
        <v>0.38250000000000001</v>
      </c>
      <c r="AU66" s="389">
        <f t="shared" si="86"/>
        <v>0</v>
      </c>
      <c r="AV66" s="390">
        <f t="shared" ca="1" si="22"/>
        <v>0</v>
      </c>
      <c r="AW66" s="391">
        <f t="shared" si="23"/>
        <v>0</v>
      </c>
      <c r="AX66" s="392">
        <f t="shared" si="24"/>
        <v>0</v>
      </c>
      <c r="AY66" s="392">
        <f t="shared" ca="1" si="70"/>
        <v>0</v>
      </c>
      <c r="AZ66" s="391">
        <f t="shared" ca="1" si="71"/>
        <v>0</v>
      </c>
      <c r="BA66" s="391">
        <f t="shared" ca="1" si="25"/>
        <v>0</v>
      </c>
      <c r="BB66" s="391">
        <f t="shared" ca="1" si="26"/>
        <v>0</v>
      </c>
      <c r="BC66" s="391">
        <f t="shared" ca="1" si="27"/>
        <v>0</v>
      </c>
      <c r="BD66" s="389">
        <f t="shared" ca="1" si="28"/>
        <v>4.4399999999999995</v>
      </c>
      <c r="BE66" s="389">
        <f t="shared" ca="1" si="29"/>
        <v>1.5299999999999675E-2</v>
      </c>
      <c r="BF66" s="393">
        <f t="shared" ca="1" si="30"/>
        <v>0</v>
      </c>
      <c r="BG66" s="389">
        <f t="shared" ca="1" si="31"/>
        <v>0</v>
      </c>
      <c r="BH66" s="395">
        <v>0.02</v>
      </c>
      <c r="BI66" s="391"/>
      <c r="BJ66" s="392">
        <f>BJ54+1</f>
        <v>5</v>
      </c>
      <c r="BK66" s="391">
        <f ca="1">AVERAGE(H61:H66)</f>
        <v>5.998068252464825</v>
      </c>
      <c r="BL66" s="391">
        <f ca="1">AVERAGE(Z61:Z66)</f>
        <v>5.157778250101857</v>
      </c>
      <c r="BM66" s="391">
        <f ca="1">AVERAGE(AR61:AR66)</f>
        <v>4.4399999999999986</v>
      </c>
      <c r="BN66" s="391"/>
      <c r="BO66" s="372"/>
      <c r="BP66" s="372"/>
      <c r="BQ66" s="372"/>
      <c r="BR66" s="372"/>
      <c r="BS66" s="372"/>
      <c r="BT66" s="372"/>
      <c r="BU66" s="372"/>
      <c r="BV66" s="372"/>
      <c r="BW66" s="372"/>
      <c r="BX66" s="372"/>
      <c r="BZ66" s="388"/>
      <c r="CA66" s="388"/>
      <c r="CB66" s="19"/>
      <c r="CC66" s="372"/>
      <c r="CD66" s="389" t="e">
        <f t="shared" ca="1" si="72"/>
        <v>#VALUE!</v>
      </c>
      <c r="CE66" s="389" t="e">
        <f ca="1">'Site&amp;Soil'!$F$173*EXP('Site&amp;Soil'!$F$174*CD66)</f>
        <v>#VALUE!</v>
      </c>
      <c r="CF66" s="389" t="e">
        <f t="shared" ca="1" si="32"/>
        <v>#VALUE!</v>
      </c>
      <c r="CG66" s="389">
        <f t="shared" si="87"/>
        <v>0</v>
      </c>
      <c r="CH66" s="390" t="e">
        <f t="shared" ca="1" si="33"/>
        <v>#VALUE!</v>
      </c>
      <c r="CI66" s="391">
        <f t="shared" si="34"/>
        <v>0</v>
      </c>
      <c r="CJ66" s="392">
        <f t="shared" si="35"/>
        <v>0</v>
      </c>
      <c r="CK66" s="392" t="e">
        <f t="shared" ca="1" si="73"/>
        <v>#VALUE!</v>
      </c>
      <c r="CL66" s="391" t="e">
        <f t="shared" ca="1" si="74"/>
        <v>#VALUE!</v>
      </c>
      <c r="CM66" s="391" t="e">
        <f t="shared" ca="1" si="36"/>
        <v>#VALUE!</v>
      </c>
      <c r="CN66" s="391" t="e">
        <f t="shared" ca="1" si="37"/>
        <v>#VALUE!</v>
      </c>
      <c r="CO66" s="391" t="e">
        <f t="shared" ca="1" si="38"/>
        <v>#VALUE!</v>
      </c>
      <c r="CP66" s="389" t="e">
        <f t="shared" ca="1" si="39"/>
        <v>#VALUE!</v>
      </c>
      <c r="CQ66" s="389" t="e">
        <f t="shared" ca="1" si="40"/>
        <v>#VALUE!</v>
      </c>
      <c r="CR66" s="393" t="e">
        <f t="shared" ca="1" si="41"/>
        <v>#VALUE!</v>
      </c>
      <c r="CS66" s="389" t="e">
        <f t="shared" ca="1" si="42"/>
        <v>#VALUE!</v>
      </c>
      <c r="CT66" s="394" t="e">
        <v>#VALUE!</v>
      </c>
      <c r="CU66" s="372"/>
      <c r="CV66" s="389" t="e">
        <f t="shared" ca="1" si="75"/>
        <v>#VALUE!</v>
      </c>
      <c r="CW66" s="389" t="e">
        <f ca="1">'Site&amp;Soil'!$G$173*EXP('Site&amp;Soil'!$G$174*CV66)</f>
        <v>#VALUE!</v>
      </c>
      <c r="CX66" s="389" t="e">
        <f t="shared" ca="1" si="43"/>
        <v>#VALUE!</v>
      </c>
      <c r="CY66" s="389">
        <f t="shared" si="88"/>
        <v>0</v>
      </c>
      <c r="CZ66" s="390" t="e">
        <f t="shared" ca="1" si="44"/>
        <v>#VALUE!</v>
      </c>
      <c r="DA66" s="391">
        <f t="shared" si="45"/>
        <v>0</v>
      </c>
      <c r="DB66" s="392">
        <f t="shared" si="46"/>
        <v>0</v>
      </c>
      <c r="DC66" s="392" t="e">
        <f t="shared" ca="1" si="76"/>
        <v>#VALUE!</v>
      </c>
      <c r="DD66" s="391" t="e">
        <f t="shared" ca="1" si="77"/>
        <v>#VALUE!</v>
      </c>
      <c r="DE66" s="391" t="e">
        <f t="shared" ca="1" si="47"/>
        <v>#VALUE!</v>
      </c>
      <c r="DF66" s="391" t="e">
        <f t="shared" ca="1" si="48"/>
        <v>#VALUE!</v>
      </c>
      <c r="DG66" s="391" t="e">
        <f t="shared" ca="1" si="49"/>
        <v>#VALUE!</v>
      </c>
      <c r="DH66" s="389" t="e">
        <f t="shared" ca="1" si="50"/>
        <v>#VALUE!</v>
      </c>
      <c r="DI66" s="389" t="e">
        <f t="shared" ca="1" si="51"/>
        <v>#VALUE!</v>
      </c>
      <c r="DJ66" s="393" t="e">
        <f t="shared" ca="1" si="52"/>
        <v>#VALUE!</v>
      </c>
      <c r="DK66" s="389" t="e">
        <f t="shared" ca="1" si="53"/>
        <v>#VALUE!</v>
      </c>
      <c r="DL66" s="394" t="e">
        <v>#VALUE!</v>
      </c>
      <c r="DM66" s="372"/>
      <c r="DN66" s="389" t="e">
        <f t="shared" ca="1" si="78"/>
        <v>#VALUE!</v>
      </c>
      <c r="DO66" s="389" t="e">
        <f ca="1">'Site&amp;Soil'!$H$173*EXP('Site&amp;Soil'!$H$174*DN66)</f>
        <v>#VALUE!</v>
      </c>
      <c r="DP66" s="389" t="e">
        <f t="shared" ca="1" si="54"/>
        <v>#VALUE!</v>
      </c>
      <c r="DQ66" s="389">
        <f t="shared" si="89"/>
        <v>0</v>
      </c>
      <c r="DR66" s="390" t="e">
        <f t="shared" ca="1" si="55"/>
        <v>#VALUE!</v>
      </c>
      <c r="DS66" s="391">
        <f t="shared" si="56"/>
        <v>0</v>
      </c>
      <c r="DT66" s="392">
        <f t="shared" si="57"/>
        <v>0</v>
      </c>
      <c r="DU66" s="392" t="e">
        <f t="shared" ca="1" si="79"/>
        <v>#VALUE!</v>
      </c>
      <c r="DV66" s="391" t="e">
        <f t="shared" ca="1" si="80"/>
        <v>#VALUE!</v>
      </c>
      <c r="DW66" s="391" t="e">
        <f t="shared" ca="1" si="58"/>
        <v>#VALUE!</v>
      </c>
      <c r="DX66" s="391" t="e">
        <f t="shared" ca="1" si="59"/>
        <v>#VALUE!</v>
      </c>
      <c r="DY66" s="391" t="e">
        <f t="shared" ca="1" si="60"/>
        <v>#VALUE!</v>
      </c>
      <c r="DZ66" s="389" t="e">
        <f t="shared" ca="1" si="61"/>
        <v>#VALUE!</v>
      </c>
      <c r="EA66" s="389" t="e">
        <f t="shared" ca="1" si="62"/>
        <v>#VALUE!</v>
      </c>
      <c r="EB66" s="393" t="e">
        <f t="shared" ca="1" si="63"/>
        <v>#VALUE!</v>
      </c>
      <c r="EC66" s="389" t="e">
        <f t="shared" ca="1" si="64"/>
        <v>#VALUE!</v>
      </c>
      <c r="ED66" s="394" t="e">
        <v>#VALUE!</v>
      </c>
      <c r="EE66" s="391"/>
      <c r="EF66" s="392">
        <f>EF54+1</f>
        <v>5</v>
      </c>
      <c r="EG66" s="391" t="e">
        <f ca="1">AVERAGE(CD61:CD66)</f>
        <v>#VALUE!</v>
      </c>
      <c r="EH66" s="391" t="e">
        <f ca="1">AVERAGE(CV61:CV66)</f>
        <v>#VALUE!</v>
      </c>
      <c r="EI66" s="391" t="e">
        <f ca="1">AVERAGE(DN61:DN66)</f>
        <v>#VALUE!</v>
      </c>
      <c r="EJ66" s="391"/>
      <c r="EK66" s="372"/>
      <c r="EL66" s="372"/>
      <c r="EM66" s="372"/>
      <c r="EN66" s="372"/>
      <c r="EO66" s="372"/>
      <c r="EP66" s="372"/>
      <c r="EQ66" s="372"/>
      <c r="ER66" s="372"/>
      <c r="ES66" s="372"/>
      <c r="ET66" s="372"/>
    </row>
    <row r="67" spans="1:150" x14ac:dyDescent="0.2">
      <c r="A67" s="372"/>
      <c r="B67" s="372">
        <v>59</v>
      </c>
      <c r="C67" s="372" t="s">
        <v>310</v>
      </c>
      <c r="D67" s="388"/>
      <c r="E67" s="388"/>
      <c r="F67" s="19"/>
      <c r="G67" s="372"/>
      <c r="H67" s="389">
        <f t="shared" ca="1" si="81"/>
        <v>5.9632584195748857</v>
      </c>
      <c r="I67" s="389">
        <f ca="1">'Site&amp;Soil'!$F$173*EXP('Site&amp;Soil'!$F$174*H67)</f>
        <v>0</v>
      </c>
      <c r="J67" s="389">
        <f t="shared" ca="1" si="65"/>
        <v>0.45000000000000007</v>
      </c>
      <c r="K67" s="389">
        <f t="shared" ca="1" si="84"/>
        <v>0.31935521622611851</v>
      </c>
      <c r="L67" s="390">
        <f t="shared" ca="1" si="0"/>
        <v>3.374497422812088E-3</v>
      </c>
      <c r="M67" s="391">
        <f t="shared" si="1"/>
        <v>0</v>
      </c>
      <c r="N67" s="392">
        <f t="shared" si="2"/>
        <v>0</v>
      </c>
      <c r="O67" s="392">
        <f t="shared" ca="1" si="66"/>
        <v>20394.751527802149</v>
      </c>
      <c r="P67" s="391">
        <f t="shared" ca="1" si="67"/>
        <v>0.83400811062067981</v>
      </c>
      <c r="Q67" s="391">
        <f t="shared" ca="1" si="3"/>
        <v>6.8822036469461259E-3</v>
      </c>
      <c r="R67" s="391">
        <f t="shared" ca="1" si="4"/>
        <v>8.8820007687273389E-4</v>
      </c>
      <c r="S67" s="391">
        <f t="shared" ca="1" si="5"/>
        <v>1.3320007933496426E-2</v>
      </c>
      <c r="T67" s="389">
        <f t="shared" ca="1" si="6"/>
        <v>5.9765784275083824</v>
      </c>
      <c r="U67" s="389">
        <f t="shared" ca="1" si="7"/>
        <v>0.43946029237877215</v>
      </c>
      <c r="V67" s="393">
        <f t="shared" ca="1" si="8"/>
        <v>4.205058887105588E-3</v>
      </c>
      <c r="W67" s="389">
        <f t="shared" ca="1" si="9"/>
        <v>-9.3445753046790831E-3</v>
      </c>
      <c r="X67" s="394"/>
      <c r="Y67" s="372"/>
      <c r="Z67" s="389">
        <f t="shared" ca="1" si="82"/>
        <v>5.1906740969154583</v>
      </c>
      <c r="AA67" s="389">
        <f ca="1">'Site&amp;Soil'!$G$173*EXP('Site&amp;Soil'!$G$174*Z67)</f>
        <v>0</v>
      </c>
      <c r="AB67" s="389">
        <f t="shared" ca="1" si="10"/>
        <v>0.41625000000000001</v>
      </c>
      <c r="AC67" s="389">
        <f t="shared" si="85"/>
        <v>0</v>
      </c>
      <c r="AD67" s="390">
        <f t="shared" ca="1" si="11"/>
        <v>0</v>
      </c>
      <c r="AE67" s="391">
        <f t="shared" si="12"/>
        <v>0</v>
      </c>
      <c r="AF67" s="392">
        <f t="shared" si="13"/>
        <v>0</v>
      </c>
      <c r="AG67" s="392">
        <f t="shared" ca="1" si="68"/>
        <v>0</v>
      </c>
      <c r="AH67" s="391">
        <f t="shared" ca="1" si="69"/>
        <v>0</v>
      </c>
      <c r="AI67" s="391">
        <f t="shared" ca="1" si="14"/>
        <v>0</v>
      </c>
      <c r="AJ67" s="391">
        <f t="shared" ca="1" si="15"/>
        <v>0</v>
      </c>
      <c r="AK67" s="391">
        <f t="shared" ca="1" si="16"/>
        <v>2.1338139984930543E-3</v>
      </c>
      <c r="AL67" s="389">
        <f t="shared" ca="1" si="17"/>
        <v>5.1928079109139516</v>
      </c>
      <c r="AM67" s="389">
        <f t="shared" ca="1" si="18"/>
        <v>8.0256292917932334E-2</v>
      </c>
      <c r="AN67" s="393">
        <f t="shared" ca="1" si="19"/>
        <v>0</v>
      </c>
      <c r="AO67" s="389">
        <f t="shared" ca="1" si="20"/>
        <v>1.0102243572626037E-2</v>
      </c>
      <c r="AP67" s="394"/>
      <c r="AQ67" s="372"/>
      <c r="AR67" s="389">
        <f t="shared" ca="1" si="83"/>
        <v>4.4599999999999991</v>
      </c>
      <c r="AS67" s="389">
        <f ca="1">'Site&amp;Soil'!$H$173*EXP('Site&amp;Soil'!$H$174*AR67)</f>
        <v>0</v>
      </c>
      <c r="AT67" s="389">
        <f t="shared" ca="1" si="21"/>
        <v>0.38250000000000001</v>
      </c>
      <c r="AU67" s="389">
        <f t="shared" si="86"/>
        <v>0</v>
      </c>
      <c r="AV67" s="390">
        <f t="shared" ca="1" si="22"/>
        <v>0</v>
      </c>
      <c r="AW67" s="391">
        <f t="shared" si="23"/>
        <v>0</v>
      </c>
      <c r="AX67" s="392">
        <f t="shared" si="24"/>
        <v>0</v>
      </c>
      <c r="AY67" s="392">
        <f t="shared" ca="1" si="70"/>
        <v>0</v>
      </c>
      <c r="AZ67" s="391">
        <f t="shared" ca="1" si="71"/>
        <v>0</v>
      </c>
      <c r="BA67" s="391">
        <f t="shared" ca="1" si="25"/>
        <v>0</v>
      </c>
      <c r="BB67" s="391">
        <f t="shared" ca="1" si="26"/>
        <v>0</v>
      </c>
      <c r="BC67" s="391">
        <f t="shared" ca="1" si="27"/>
        <v>0</v>
      </c>
      <c r="BD67" s="389">
        <f t="shared" ca="1" si="28"/>
        <v>4.4599999999999991</v>
      </c>
      <c r="BE67" s="389">
        <f t="shared" ca="1" si="29"/>
        <v>2.2949999999999512E-2</v>
      </c>
      <c r="BF67" s="393">
        <f t="shared" ca="1" si="30"/>
        <v>0</v>
      </c>
      <c r="BG67" s="389">
        <f t="shared" ca="1" si="31"/>
        <v>0</v>
      </c>
      <c r="BH67" s="394"/>
      <c r="BI67" s="391"/>
      <c r="BJ67" s="392"/>
      <c r="BK67" s="391"/>
      <c r="BL67" s="391"/>
      <c r="BM67" s="391"/>
      <c r="BN67" s="391"/>
      <c r="BO67" s="372"/>
      <c r="BP67" s="372"/>
      <c r="BQ67" s="372"/>
      <c r="BR67" s="372"/>
      <c r="BS67" s="372"/>
      <c r="BT67" s="372"/>
      <c r="BU67" s="372"/>
      <c r="BV67" s="372"/>
      <c r="BW67" s="372"/>
      <c r="BX67" s="372"/>
      <c r="BZ67" s="388"/>
      <c r="CA67" s="388"/>
      <c r="CB67" s="19"/>
      <c r="CC67" s="372"/>
      <c r="CD67" s="389" t="e">
        <f t="shared" ca="1" si="72"/>
        <v>#VALUE!</v>
      </c>
      <c r="CE67" s="389" t="e">
        <f ca="1">'Site&amp;Soil'!$F$173*EXP('Site&amp;Soil'!$F$174*CD67)</f>
        <v>#VALUE!</v>
      </c>
      <c r="CF67" s="389" t="e">
        <f t="shared" ca="1" si="32"/>
        <v>#VALUE!</v>
      </c>
      <c r="CG67" s="389">
        <f t="shared" si="87"/>
        <v>0</v>
      </c>
      <c r="CH67" s="390" t="e">
        <f t="shared" ca="1" si="33"/>
        <v>#VALUE!</v>
      </c>
      <c r="CI67" s="391">
        <f t="shared" si="34"/>
        <v>0</v>
      </c>
      <c r="CJ67" s="392">
        <f t="shared" si="35"/>
        <v>0</v>
      </c>
      <c r="CK67" s="392" t="e">
        <f t="shared" ca="1" si="73"/>
        <v>#VALUE!</v>
      </c>
      <c r="CL67" s="391" t="e">
        <f t="shared" ca="1" si="74"/>
        <v>#VALUE!</v>
      </c>
      <c r="CM67" s="391" t="e">
        <f t="shared" ca="1" si="36"/>
        <v>#VALUE!</v>
      </c>
      <c r="CN67" s="391" t="e">
        <f t="shared" ca="1" si="37"/>
        <v>#VALUE!</v>
      </c>
      <c r="CO67" s="391" t="e">
        <f t="shared" ca="1" si="38"/>
        <v>#VALUE!</v>
      </c>
      <c r="CP67" s="389" t="e">
        <f t="shared" ca="1" si="39"/>
        <v>#VALUE!</v>
      </c>
      <c r="CQ67" s="389" t="e">
        <f t="shared" ca="1" si="40"/>
        <v>#VALUE!</v>
      </c>
      <c r="CR67" s="393" t="e">
        <f t="shared" ca="1" si="41"/>
        <v>#VALUE!</v>
      </c>
      <c r="CS67" s="389" t="e">
        <f t="shared" ca="1" si="42"/>
        <v>#VALUE!</v>
      </c>
      <c r="CT67" s="394"/>
      <c r="CU67" s="372"/>
      <c r="CV67" s="389" t="e">
        <f t="shared" ca="1" si="75"/>
        <v>#VALUE!</v>
      </c>
      <c r="CW67" s="389" t="e">
        <f ca="1">'Site&amp;Soil'!$G$173*EXP('Site&amp;Soil'!$G$174*CV67)</f>
        <v>#VALUE!</v>
      </c>
      <c r="CX67" s="389" t="e">
        <f t="shared" ca="1" si="43"/>
        <v>#VALUE!</v>
      </c>
      <c r="CY67" s="389">
        <f t="shared" si="88"/>
        <v>0</v>
      </c>
      <c r="CZ67" s="390" t="e">
        <f t="shared" ca="1" si="44"/>
        <v>#VALUE!</v>
      </c>
      <c r="DA67" s="391">
        <f t="shared" si="45"/>
        <v>0</v>
      </c>
      <c r="DB67" s="392">
        <f t="shared" si="46"/>
        <v>0</v>
      </c>
      <c r="DC67" s="392" t="e">
        <f t="shared" ca="1" si="76"/>
        <v>#VALUE!</v>
      </c>
      <c r="DD67" s="391" t="e">
        <f t="shared" ca="1" si="77"/>
        <v>#VALUE!</v>
      </c>
      <c r="DE67" s="391" t="e">
        <f t="shared" ca="1" si="47"/>
        <v>#VALUE!</v>
      </c>
      <c r="DF67" s="391" t="e">
        <f t="shared" ca="1" si="48"/>
        <v>#VALUE!</v>
      </c>
      <c r="DG67" s="391" t="e">
        <f t="shared" ca="1" si="49"/>
        <v>#VALUE!</v>
      </c>
      <c r="DH67" s="389" t="e">
        <f t="shared" ca="1" si="50"/>
        <v>#VALUE!</v>
      </c>
      <c r="DI67" s="389" t="e">
        <f t="shared" ca="1" si="51"/>
        <v>#VALUE!</v>
      </c>
      <c r="DJ67" s="393" t="e">
        <f t="shared" ca="1" si="52"/>
        <v>#VALUE!</v>
      </c>
      <c r="DK67" s="389" t="e">
        <f t="shared" ca="1" si="53"/>
        <v>#VALUE!</v>
      </c>
      <c r="DL67" s="394"/>
      <c r="DM67" s="372"/>
      <c r="DN67" s="389" t="e">
        <f t="shared" ca="1" si="78"/>
        <v>#VALUE!</v>
      </c>
      <c r="DO67" s="389" t="e">
        <f ca="1">'Site&amp;Soil'!$H$173*EXP('Site&amp;Soil'!$H$174*DN67)</f>
        <v>#VALUE!</v>
      </c>
      <c r="DP67" s="389" t="e">
        <f t="shared" ca="1" si="54"/>
        <v>#VALUE!</v>
      </c>
      <c r="DQ67" s="389">
        <f t="shared" si="89"/>
        <v>0</v>
      </c>
      <c r="DR67" s="390" t="e">
        <f t="shared" ca="1" si="55"/>
        <v>#VALUE!</v>
      </c>
      <c r="DS67" s="391">
        <f t="shared" si="56"/>
        <v>0</v>
      </c>
      <c r="DT67" s="392">
        <f t="shared" si="57"/>
        <v>0</v>
      </c>
      <c r="DU67" s="392" t="e">
        <f t="shared" ca="1" si="79"/>
        <v>#VALUE!</v>
      </c>
      <c r="DV67" s="391" t="e">
        <f t="shared" ca="1" si="80"/>
        <v>#VALUE!</v>
      </c>
      <c r="DW67" s="391" t="e">
        <f t="shared" ca="1" si="58"/>
        <v>#VALUE!</v>
      </c>
      <c r="DX67" s="391" t="e">
        <f t="shared" ca="1" si="59"/>
        <v>#VALUE!</v>
      </c>
      <c r="DY67" s="391" t="e">
        <f t="shared" ca="1" si="60"/>
        <v>#VALUE!</v>
      </c>
      <c r="DZ67" s="389" t="e">
        <f t="shared" ca="1" si="61"/>
        <v>#VALUE!</v>
      </c>
      <c r="EA67" s="389" t="e">
        <f t="shared" ca="1" si="62"/>
        <v>#VALUE!</v>
      </c>
      <c r="EB67" s="393" t="e">
        <f t="shared" ca="1" si="63"/>
        <v>#VALUE!</v>
      </c>
      <c r="EC67" s="389" t="e">
        <f t="shared" ca="1" si="64"/>
        <v>#VALUE!</v>
      </c>
      <c r="ED67" s="394"/>
      <c r="EE67" s="391"/>
      <c r="EF67" s="392"/>
      <c r="EG67" s="391"/>
      <c r="EH67" s="391"/>
      <c r="EI67" s="391"/>
      <c r="EJ67" s="391"/>
      <c r="EK67" s="372"/>
      <c r="EL67" s="372"/>
      <c r="EM67" s="372"/>
      <c r="EN67" s="372"/>
      <c r="EO67" s="372"/>
      <c r="EP67" s="372"/>
      <c r="EQ67" s="372"/>
      <c r="ER67" s="372"/>
      <c r="ES67" s="372"/>
      <c r="ET67" s="372"/>
    </row>
    <row r="68" spans="1:150" x14ac:dyDescent="0.2">
      <c r="A68" s="372"/>
      <c r="B68" s="372">
        <v>60</v>
      </c>
      <c r="C68" s="372" t="s">
        <v>311</v>
      </c>
      <c r="D68" s="388"/>
      <c r="E68" s="388"/>
      <c r="F68" s="19"/>
      <c r="G68" s="372"/>
      <c r="H68" s="389">
        <f t="shared" ca="1" si="81"/>
        <v>5.9672338522037034</v>
      </c>
      <c r="I68" s="389">
        <f ca="1">'Site&amp;Soil'!$F$173*EXP('Site&amp;Soil'!$F$174*H68)</f>
        <v>0</v>
      </c>
      <c r="J68" s="389">
        <f t="shared" ca="1" si="65"/>
        <v>0.45000000000000007</v>
      </c>
      <c r="K68" s="389">
        <f t="shared" ca="1" si="84"/>
        <v>0.2566091252630372</v>
      </c>
      <c r="L68" s="390">
        <f t="shared" ca="1" si="0"/>
        <v>2.6860383829821746E-3</v>
      </c>
      <c r="M68" s="391">
        <f t="shared" si="1"/>
        <v>0</v>
      </c>
      <c r="N68" s="392">
        <f t="shared" si="2"/>
        <v>0</v>
      </c>
      <c r="O68" s="392">
        <f t="shared" ca="1" si="66"/>
        <v>20226.4548031591</v>
      </c>
      <c r="P68" s="391">
        <f t="shared" ca="1" si="67"/>
        <v>0.82712590697373367</v>
      </c>
      <c r="Q68" s="391">
        <f t="shared" ca="1" si="3"/>
        <v>5.4329033952939514E-3</v>
      </c>
      <c r="R68" s="391">
        <f t="shared" ca="1" si="4"/>
        <v>7.0260870236870819E-4</v>
      </c>
      <c r="S68" s="391">
        <f t="shared" ca="1" si="5"/>
        <v>1.0511765984278318E-2</v>
      </c>
      <c r="T68" s="389">
        <f t="shared" ca="1" si="6"/>
        <v>5.9777456181879813</v>
      </c>
      <c r="U68" s="389">
        <f t="shared" ca="1" si="7"/>
        <v>0.43998552818459169</v>
      </c>
      <c r="V68" s="393">
        <f t="shared" ca="1" si="8"/>
        <v>3.3920020535983166E-3</v>
      </c>
      <c r="W68" s="389">
        <f t="shared" ca="1" si="9"/>
        <v>-7.5377823413295911E-3</v>
      </c>
      <c r="X68" s="394"/>
      <c r="Y68" s="372"/>
      <c r="Z68" s="389">
        <f t="shared" ca="1" si="82"/>
        <v>5.2029101544865775</v>
      </c>
      <c r="AA68" s="389">
        <f ca="1">'Site&amp;Soil'!$G$173*EXP('Site&amp;Soil'!$G$174*Z68)</f>
        <v>0</v>
      </c>
      <c r="AB68" s="389">
        <f t="shared" ca="1" si="10"/>
        <v>0.41625000000000001</v>
      </c>
      <c r="AC68" s="389">
        <f t="shared" si="85"/>
        <v>0</v>
      </c>
      <c r="AD68" s="390">
        <f t="shared" ca="1" si="11"/>
        <v>0</v>
      </c>
      <c r="AE68" s="391">
        <f t="shared" si="12"/>
        <v>0</v>
      </c>
      <c r="AF68" s="392">
        <f t="shared" si="13"/>
        <v>0</v>
      </c>
      <c r="AG68" s="392">
        <f t="shared" ca="1" si="68"/>
        <v>0</v>
      </c>
      <c r="AH68" s="391">
        <f t="shared" ca="1" si="69"/>
        <v>0</v>
      </c>
      <c r="AI68" s="391">
        <f t="shared" ca="1" si="14"/>
        <v>0</v>
      </c>
      <c r="AJ68" s="391">
        <f t="shared" ca="1" si="15"/>
        <v>0</v>
      </c>
      <c r="AK68" s="391">
        <f t="shared" ca="1" si="16"/>
        <v>1.6879488345194189E-3</v>
      </c>
      <c r="AL68" s="389">
        <f t="shared" ca="1" si="17"/>
        <v>5.2045981033210973</v>
      </c>
      <c r="AM68" s="389">
        <f t="shared" ca="1" si="18"/>
        <v>8.5163960507406752E-2</v>
      </c>
      <c r="AN68" s="393">
        <f t="shared" ca="1" si="19"/>
        <v>0</v>
      </c>
      <c r="AO68" s="389">
        <f t="shared" ca="1" si="20"/>
        <v>8.1489538825184789E-3</v>
      </c>
      <c r="AP68" s="394"/>
      <c r="AQ68" s="372"/>
      <c r="AR68" s="389">
        <f t="shared" ca="1" si="83"/>
        <v>4.4599999999999991</v>
      </c>
      <c r="AS68" s="389">
        <f ca="1">'Site&amp;Soil'!$H$173*EXP('Site&amp;Soil'!$H$174*AR68)</f>
        <v>0</v>
      </c>
      <c r="AT68" s="389">
        <f t="shared" ca="1" si="21"/>
        <v>0.38250000000000001</v>
      </c>
      <c r="AU68" s="389">
        <f t="shared" si="86"/>
        <v>0</v>
      </c>
      <c r="AV68" s="390">
        <f t="shared" ca="1" si="22"/>
        <v>0</v>
      </c>
      <c r="AW68" s="391">
        <f t="shared" si="23"/>
        <v>0</v>
      </c>
      <c r="AX68" s="392">
        <f t="shared" si="24"/>
        <v>0</v>
      </c>
      <c r="AY68" s="392">
        <f t="shared" ca="1" si="70"/>
        <v>0</v>
      </c>
      <c r="AZ68" s="391">
        <f t="shared" ca="1" si="71"/>
        <v>0</v>
      </c>
      <c r="BA68" s="391">
        <f t="shared" ca="1" si="25"/>
        <v>0</v>
      </c>
      <c r="BB68" s="391">
        <f t="shared" ca="1" si="26"/>
        <v>0</v>
      </c>
      <c r="BC68" s="391">
        <f t="shared" ca="1" si="27"/>
        <v>0</v>
      </c>
      <c r="BD68" s="389">
        <f t="shared" ca="1" si="28"/>
        <v>4.4599999999999991</v>
      </c>
      <c r="BE68" s="389">
        <f t="shared" ca="1" si="29"/>
        <v>2.2949999999999512E-2</v>
      </c>
      <c r="BF68" s="393">
        <f t="shared" ca="1" si="30"/>
        <v>0</v>
      </c>
      <c r="BG68" s="389">
        <f t="shared" ca="1" si="31"/>
        <v>0</v>
      </c>
      <c r="BH68" s="394"/>
      <c r="BI68" s="391"/>
      <c r="BJ68" s="392"/>
      <c r="BK68" s="391"/>
      <c r="BL68" s="391"/>
      <c r="BM68" s="391"/>
      <c r="BN68" s="391"/>
      <c r="BO68" s="372"/>
      <c r="BP68" s="372"/>
      <c r="BQ68" s="372"/>
      <c r="BR68" s="372"/>
      <c r="BS68" s="372"/>
      <c r="BT68" s="372"/>
      <c r="BU68" s="372"/>
      <c r="BV68" s="372"/>
      <c r="BW68" s="372"/>
      <c r="BX68" s="372"/>
      <c r="BZ68" s="388"/>
      <c r="CA68" s="388"/>
      <c r="CB68" s="19"/>
      <c r="CC68" s="372"/>
      <c r="CD68" s="389" t="e">
        <f t="shared" ca="1" si="72"/>
        <v>#VALUE!</v>
      </c>
      <c r="CE68" s="389" t="e">
        <f ca="1">'Site&amp;Soil'!$F$173*EXP('Site&amp;Soil'!$F$174*CD68)</f>
        <v>#VALUE!</v>
      </c>
      <c r="CF68" s="389" t="e">
        <f t="shared" ca="1" si="32"/>
        <v>#VALUE!</v>
      </c>
      <c r="CG68" s="389">
        <f t="shared" si="87"/>
        <v>0</v>
      </c>
      <c r="CH68" s="390" t="e">
        <f t="shared" ca="1" si="33"/>
        <v>#VALUE!</v>
      </c>
      <c r="CI68" s="391">
        <f t="shared" si="34"/>
        <v>0</v>
      </c>
      <c r="CJ68" s="392">
        <f t="shared" si="35"/>
        <v>0</v>
      </c>
      <c r="CK68" s="392" t="e">
        <f t="shared" ca="1" si="73"/>
        <v>#VALUE!</v>
      </c>
      <c r="CL68" s="391" t="e">
        <f t="shared" ca="1" si="74"/>
        <v>#VALUE!</v>
      </c>
      <c r="CM68" s="391" t="e">
        <f t="shared" ca="1" si="36"/>
        <v>#VALUE!</v>
      </c>
      <c r="CN68" s="391" t="e">
        <f t="shared" ca="1" si="37"/>
        <v>#VALUE!</v>
      </c>
      <c r="CO68" s="391" t="e">
        <f t="shared" ca="1" si="38"/>
        <v>#VALUE!</v>
      </c>
      <c r="CP68" s="389" t="e">
        <f t="shared" ca="1" si="39"/>
        <v>#VALUE!</v>
      </c>
      <c r="CQ68" s="389" t="e">
        <f t="shared" ca="1" si="40"/>
        <v>#VALUE!</v>
      </c>
      <c r="CR68" s="393" t="e">
        <f t="shared" ca="1" si="41"/>
        <v>#VALUE!</v>
      </c>
      <c r="CS68" s="389" t="e">
        <f t="shared" ca="1" si="42"/>
        <v>#VALUE!</v>
      </c>
      <c r="CT68" s="394"/>
      <c r="CU68" s="372"/>
      <c r="CV68" s="389" t="e">
        <f t="shared" ca="1" si="75"/>
        <v>#VALUE!</v>
      </c>
      <c r="CW68" s="389" t="e">
        <f ca="1">'Site&amp;Soil'!$G$173*EXP('Site&amp;Soil'!$G$174*CV68)</f>
        <v>#VALUE!</v>
      </c>
      <c r="CX68" s="389" t="e">
        <f t="shared" ca="1" si="43"/>
        <v>#VALUE!</v>
      </c>
      <c r="CY68" s="389">
        <f t="shared" si="88"/>
        <v>0</v>
      </c>
      <c r="CZ68" s="390" t="e">
        <f t="shared" ca="1" si="44"/>
        <v>#VALUE!</v>
      </c>
      <c r="DA68" s="391">
        <f t="shared" si="45"/>
        <v>0</v>
      </c>
      <c r="DB68" s="392">
        <f t="shared" si="46"/>
        <v>0</v>
      </c>
      <c r="DC68" s="392" t="e">
        <f t="shared" ca="1" si="76"/>
        <v>#VALUE!</v>
      </c>
      <c r="DD68" s="391" t="e">
        <f t="shared" ca="1" si="77"/>
        <v>#VALUE!</v>
      </c>
      <c r="DE68" s="391" t="e">
        <f t="shared" ca="1" si="47"/>
        <v>#VALUE!</v>
      </c>
      <c r="DF68" s="391" t="e">
        <f t="shared" ca="1" si="48"/>
        <v>#VALUE!</v>
      </c>
      <c r="DG68" s="391" t="e">
        <f t="shared" ca="1" si="49"/>
        <v>#VALUE!</v>
      </c>
      <c r="DH68" s="389" t="e">
        <f t="shared" ca="1" si="50"/>
        <v>#VALUE!</v>
      </c>
      <c r="DI68" s="389" t="e">
        <f t="shared" ca="1" si="51"/>
        <v>#VALUE!</v>
      </c>
      <c r="DJ68" s="393" t="e">
        <f t="shared" ca="1" si="52"/>
        <v>#VALUE!</v>
      </c>
      <c r="DK68" s="389" t="e">
        <f t="shared" ca="1" si="53"/>
        <v>#VALUE!</v>
      </c>
      <c r="DL68" s="394"/>
      <c r="DM68" s="372"/>
      <c r="DN68" s="389" t="e">
        <f t="shared" ca="1" si="78"/>
        <v>#VALUE!</v>
      </c>
      <c r="DO68" s="389" t="e">
        <f ca="1">'Site&amp;Soil'!$H$173*EXP('Site&amp;Soil'!$H$174*DN68)</f>
        <v>#VALUE!</v>
      </c>
      <c r="DP68" s="389" t="e">
        <f t="shared" ca="1" si="54"/>
        <v>#VALUE!</v>
      </c>
      <c r="DQ68" s="389">
        <f t="shared" si="89"/>
        <v>0</v>
      </c>
      <c r="DR68" s="390" t="e">
        <f t="shared" ca="1" si="55"/>
        <v>#VALUE!</v>
      </c>
      <c r="DS68" s="391">
        <f t="shared" si="56"/>
        <v>0</v>
      </c>
      <c r="DT68" s="392">
        <f t="shared" si="57"/>
        <v>0</v>
      </c>
      <c r="DU68" s="392" t="e">
        <f t="shared" ca="1" si="79"/>
        <v>#VALUE!</v>
      </c>
      <c r="DV68" s="391" t="e">
        <f t="shared" ca="1" si="80"/>
        <v>#VALUE!</v>
      </c>
      <c r="DW68" s="391" t="e">
        <f t="shared" ca="1" si="58"/>
        <v>#VALUE!</v>
      </c>
      <c r="DX68" s="391" t="e">
        <f t="shared" ca="1" si="59"/>
        <v>#VALUE!</v>
      </c>
      <c r="DY68" s="391" t="e">
        <f t="shared" ca="1" si="60"/>
        <v>#VALUE!</v>
      </c>
      <c r="DZ68" s="389" t="e">
        <f t="shared" ca="1" si="61"/>
        <v>#VALUE!</v>
      </c>
      <c r="EA68" s="389" t="e">
        <f t="shared" ca="1" si="62"/>
        <v>#VALUE!</v>
      </c>
      <c r="EB68" s="393" t="e">
        <f t="shared" ca="1" si="63"/>
        <v>#VALUE!</v>
      </c>
      <c r="EC68" s="389" t="e">
        <f t="shared" ca="1" si="64"/>
        <v>#VALUE!</v>
      </c>
      <c r="ED68" s="394"/>
      <c r="EE68" s="391"/>
      <c r="EF68" s="392"/>
      <c r="EG68" s="391"/>
      <c r="EH68" s="391"/>
      <c r="EI68" s="391"/>
      <c r="EJ68" s="391"/>
      <c r="EK68" s="372"/>
      <c r="EL68" s="372"/>
      <c r="EM68" s="372"/>
      <c r="EN68" s="372"/>
      <c r="EO68" s="372"/>
      <c r="EP68" s="372"/>
      <c r="EQ68" s="372"/>
      <c r="ER68" s="372"/>
      <c r="ES68" s="372"/>
      <c r="ET68" s="372"/>
    </row>
    <row r="69" spans="1:150" x14ac:dyDescent="0.2">
      <c r="A69" s="372">
        <f>A57+1</f>
        <v>6</v>
      </c>
      <c r="B69" s="372">
        <v>61</v>
      </c>
      <c r="C69" s="372" t="s">
        <v>300</v>
      </c>
      <c r="D69" s="388">
        <f ca="1">OFFSET(Apply_Lime!$H$16,$A69,0)</f>
        <v>0</v>
      </c>
      <c r="E69" s="388">
        <f ca="1">OFFSET(Apply_Lime!$I$16,$A69,0)*G69</f>
        <v>0</v>
      </c>
      <c r="F69" s="388">
        <f ca="1">OFFSET(Apply_Lime!$I$16,$A69,0)*(1-G69)</f>
        <v>0</v>
      </c>
      <c r="G69" s="566">
        <f>'Profit Calculator'!K28</f>
        <v>0</v>
      </c>
      <c r="H69" s="389">
        <f t="shared" ca="1" si="81"/>
        <v>5.9702078358466517</v>
      </c>
      <c r="I69" s="389">
        <f ca="1">'Site&amp;Soil'!$F$173*EXP('Site&amp;Soil'!$F$174*H69)</f>
        <v>0</v>
      </c>
      <c r="J69" s="389">
        <f t="shared" ca="1" si="65"/>
        <v>0.45000000000000007</v>
      </c>
      <c r="K69" s="389">
        <f t="shared" ca="1" si="84"/>
        <v>9.1496801351106175E-2</v>
      </c>
      <c r="L69" s="390">
        <f t="shared" ca="1" si="0"/>
        <v>9.5100299054061725E-4</v>
      </c>
      <c r="M69" s="391">
        <f t="shared" ca="1" si="1"/>
        <v>0</v>
      </c>
      <c r="N69" s="392">
        <f t="shared" ca="1" si="2"/>
        <v>0</v>
      </c>
      <c r="O69" s="392">
        <f t="shared" ca="1" si="66"/>
        <v>20093.5991229678</v>
      </c>
      <c r="P69" s="391">
        <f t="shared" ca="1" si="67"/>
        <v>0.82169300357843977</v>
      </c>
      <c r="Q69" s="391">
        <f t="shared" ca="1" si="3"/>
        <v>1.9109072856666703E-3</v>
      </c>
      <c r="R69" s="391">
        <f t="shared" ca="1" si="4"/>
        <v>2.4751259546743634E-4</v>
      </c>
      <c r="S69" s="391">
        <f t="shared" ca="1" si="5"/>
        <v>3.6964326448871861E-3</v>
      </c>
      <c r="T69" s="389">
        <f t="shared" ca="1" si="6"/>
        <v>5.9739042684915393</v>
      </c>
      <c r="U69" s="389">
        <f t="shared" ca="1" si="7"/>
        <v>0.43825692082119277</v>
      </c>
      <c r="V69" s="393">
        <f t="shared" ca="1" si="8"/>
        <v>1.1940952295693677E-3</v>
      </c>
      <c r="W69" s="389">
        <f t="shared" ca="1" si="9"/>
        <v>-2.6535449545985945E-3</v>
      </c>
      <c r="X69" s="394"/>
      <c r="Y69" s="372"/>
      <c r="Z69" s="389">
        <f t="shared" ca="1" si="82"/>
        <v>5.2127470572036154</v>
      </c>
      <c r="AA69" s="389">
        <f ca="1">'Site&amp;Soil'!$G$173*EXP('Site&amp;Soil'!$G$174*Z69)</f>
        <v>0</v>
      </c>
      <c r="AB69" s="389">
        <f t="shared" ca="1" si="10"/>
        <v>0.41625000000000001</v>
      </c>
      <c r="AC69" s="389">
        <f t="shared" si="85"/>
        <v>0</v>
      </c>
      <c r="AD69" s="390">
        <f t="shared" ca="1" si="11"/>
        <v>0</v>
      </c>
      <c r="AE69" s="391">
        <f t="shared" ca="1" si="12"/>
        <v>0</v>
      </c>
      <c r="AF69" s="392">
        <f t="shared" ca="1" si="13"/>
        <v>0</v>
      </c>
      <c r="AG69" s="392">
        <f t="shared" ca="1" si="68"/>
        <v>0</v>
      </c>
      <c r="AH69" s="391">
        <f t="shared" ca="1" si="69"/>
        <v>0</v>
      </c>
      <c r="AI69" s="391">
        <f t="shared" ca="1" si="14"/>
        <v>0</v>
      </c>
      <c r="AJ69" s="391">
        <f t="shared" ca="1" si="15"/>
        <v>0</v>
      </c>
      <c r="AK69" s="391">
        <f t="shared" ca="1" si="16"/>
        <v>5.9462485397582308E-4</v>
      </c>
      <c r="AL69" s="389">
        <f t="shared" ca="1" si="17"/>
        <v>5.2133416820575915</v>
      </c>
      <c r="AM69" s="389">
        <f t="shared" ca="1" si="18"/>
        <v>8.8803475156472467E-2</v>
      </c>
      <c r="AN69" s="393">
        <f t="shared" ca="1" si="19"/>
        <v>0</v>
      </c>
      <c r="AO69" s="389">
        <f t="shared" ca="1" si="20"/>
        <v>2.868697248214697E-3</v>
      </c>
      <c r="AP69" s="394"/>
      <c r="AQ69" s="372"/>
      <c r="AR69" s="389">
        <f t="shared" ca="1" si="83"/>
        <v>4.4599999999999991</v>
      </c>
      <c r="AS69" s="389">
        <f ca="1">'Site&amp;Soil'!$H$173*EXP('Site&amp;Soil'!$H$174*AR69)</f>
        <v>0</v>
      </c>
      <c r="AT69" s="389">
        <f t="shared" ca="1" si="21"/>
        <v>0.38250000000000001</v>
      </c>
      <c r="AU69" s="389">
        <f t="shared" si="86"/>
        <v>0</v>
      </c>
      <c r="AV69" s="390">
        <f t="shared" ca="1" si="22"/>
        <v>0</v>
      </c>
      <c r="AW69" s="391">
        <f t="shared" ca="1" si="23"/>
        <v>0</v>
      </c>
      <c r="AX69" s="392">
        <f t="shared" ca="1" si="24"/>
        <v>0</v>
      </c>
      <c r="AY69" s="392">
        <f t="shared" ca="1" si="70"/>
        <v>0</v>
      </c>
      <c r="AZ69" s="391">
        <f t="shared" ca="1" si="71"/>
        <v>0</v>
      </c>
      <c r="BA69" s="391">
        <f t="shared" ca="1" si="25"/>
        <v>0</v>
      </c>
      <c r="BB69" s="391">
        <f t="shared" ca="1" si="26"/>
        <v>0</v>
      </c>
      <c r="BC69" s="391">
        <f t="shared" ca="1" si="27"/>
        <v>0</v>
      </c>
      <c r="BD69" s="389">
        <f t="shared" ca="1" si="28"/>
        <v>4.4599999999999991</v>
      </c>
      <c r="BE69" s="389">
        <f t="shared" ca="1" si="29"/>
        <v>2.2949999999999512E-2</v>
      </c>
      <c r="BF69" s="393">
        <f t="shared" ca="1" si="30"/>
        <v>0</v>
      </c>
      <c r="BG69" s="389">
        <f t="shared" ca="1" si="31"/>
        <v>0</v>
      </c>
      <c r="BH69" s="394"/>
      <c r="BI69" s="372"/>
      <c r="BJ69" s="392"/>
      <c r="BK69" s="372"/>
      <c r="BL69" s="372"/>
      <c r="BM69" s="372"/>
      <c r="BN69" s="372"/>
      <c r="BO69" s="372"/>
      <c r="BP69" s="372"/>
      <c r="BQ69" s="372"/>
      <c r="BR69" s="372"/>
      <c r="BS69" s="372"/>
      <c r="BT69" s="372"/>
      <c r="BU69" s="372"/>
      <c r="BV69" s="372"/>
      <c r="BW69" s="372"/>
      <c r="BX69" s="372"/>
      <c r="BZ69" s="388">
        <f ca="1">OFFSET(Apply_Lime!$O$16,$A69,0)</f>
        <v>0</v>
      </c>
      <c r="CA69" s="388">
        <f ca="1">OFFSET(Apply_Lime!$P$16,$A69,0)*CA$7</f>
        <v>0</v>
      </c>
      <c r="CB69" s="388">
        <f ca="1">OFFSET(Apply_Lime!$P$16,$A69,0)*CB$7</f>
        <v>0</v>
      </c>
      <c r="CC69" s="372"/>
      <c r="CD69" s="389" t="e">
        <f t="shared" ca="1" si="72"/>
        <v>#VALUE!</v>
      </c>
      <c r="CE69" s="389" t="e">
        <f ca="1">'Site&amp;Soil'!$F$173*EXP('Site&amp;Soil'!$F$174*CD69)</f>
        <v>#VALUE!</v>
      </c>
      <c r="CF69" s="389" t="e">
        <f t="shared" ca="1" si="32"/>
        <v>#VALUE!</v>
      </c>
      <c r="CG69" s="389">
        <f t="shared" si="87"/>
        <v>0</v>
      </c>
      <c r="CH69" s="390" t="e">
        <f t="shared" ca="1" si="33"/>
        <v>#VALUE!</v>
      </c>
      <c r="CI69" s="391">
        <f t="shared" ca="1" si="34"/>
        <v>0</v>
      </c>
      <c r="CJ69" s="392">
        <f t="shared" ca="1" si="35"/>
        <v>0</v>
      </c>
      <c r="CK69" s="392" t="e">
        <f t="shared" ca="1" si="73"/>
        <v>#VALUE!</v>
      </c>
      <c r="CL69" s="391" t="e">
        <f t="shared" ca="1" si="74"/>
        <v>#VALUE!</v>
      </c>
      <c r="CM69" s="391" t="e">
        <f t="shared" ca="1" si="36"/>
        <v>#VALUE!</v>
      </c>
      <c r="CN69" s="391" t="e">
        <f t="shared" ca="1" si="37"/>
        <v>#VALUE!</v>
      </c>
      <c r="CO69" s="391" t="e">
        <f t="shared" ca="1" si="38"/>
        <v>#VALUE!</v>
      </c>
      <c r="CP69" s="389" t="e">
        <f t="shared" ca="1" si="39"/>
        <v>#VALUE!</v>
      </c>
      <c r="CQ69" s="389" t="e">
        <f t="shared" ca="1" si="40"/>
        <v>#VALUE!</v>
      </c>
      <c r="CR69" s="393" t="e">
        <f t="shared" ca="1" si="41"/>
        <v>#VALUE!</v>
      </c>
      <c r="CS69" s="389" t="e">
        <f t="shared" ca="1" si="42"/>
        <v>#VALUE!</v>
      </c>
      <c r="CT69" s="394"/>
      <c r="CU69" s="372"/>
      <c r="CV69" s="389" t="e">
        <f t="shared" ca="1" si="75"/>
        <v>#VALUE!</v>
      </c>
      <c r="CW69" s="389" t="e">
        <f ca="1">'Site&amp;Soil'!$G$173*EXP('Site&amp;Soil'!$G$174*CV69)</f>
        <v>#VALUE!</v>
      </c>
      <c r="CX69" s="389" t="e">
        <f t="shared" ca="1" si="43"/>
        <v>#VALUE!</v>
      </c>
      <c r="CY69" s="389">
        <f t="shared" si="88"/>
        <v>0</v>
      </c>
      <c r="CZ69" s="390" t="e">
        <f t="shared" ca="1" si="44"/>
        <v>#VALUE!</v>
      </c>
      <c r="DA69" s="391">
        <f t="shared" ca="1" si="45"/>
        <v>0</v>
      </c>
      <c r="DB69" s="392">
        <f t="shared" ca="1" si="46"/>
        <v>0</v>
      </c>
      <c r="DC69" s="392" t="e">
        <f t="shared" ca="1" si="76"/>
        <v>#VALUE!</v>
      </c>
      <c r="DD69" s="391" t="e">
        <f t="shared" ca="1" si="77"/>
        <v>#VALUE!</v>
      </c>
      <c r="DE69" s="391" t="e">
        <f t="shared" ca="1" si="47"/>
        <v>#VALUE!</v>
      </c>
      <c r="DF69" s="391" t="e">
        <f t="shared" ca="1" si="48"/>
        <v>#VALUE!</v>
      </c>
      <c r="DG69" s="391" t="e">
        <f t="shared" ca="1" si="49"/>
        <v>#VALUE!</v>
      </c>
      <c r="DH69" s="389" t="e">
        <f t="shared" ca="1" si="50"/>
        <v>#VALUE!</v>
      </c>
      <c r="DI69" s="389" t="e">
        <f t="shared" ca="1" si="51"/>
        <v>#VALUE!</v>
      </c>
      <c r="DJ69" s="393" t="e">
        <f t="shared" ca="1" si="52"/>
        <v>#VALUE!</v>
      </c>
      <c r="DK69" s="389" t="e">
        <f t="shared" ca="1" si="53"/>
        <v>#VALUE!</v>
      </c>
      <c r="DL69" s="394"/>
      <c r="DM69" s="372"/>
      <c r="DN69" s="389" t="e">
        <f t="shared" ca="1" si="78"/>
        <v>#VALUE!</v>
      </c>
      <c r="DO69" s="389" t="e">
        <f ca="1">'Site&amp;Soil'!$H$173*EXP('Site&amp;Soil'!$H$174*DN69)</f>
        <v>#VALUE!</v>
      </c>
      <c r="DP69" s="389" t="e">
        <f t="shared" ca="1" si="54"/>
        <v>#VALUE!</v>
      </c>
      <c r="DQ69" s="389">
        <f t="shared" si="89"/>
        <v>0</v>
      </c>
      <c r="DR69" s="390" t="e">
        <f t="shared" ca="1" si="55"/>
        <v>#VALUE!</v>
      </c>
      <c r="DS69" s="391">
        <f t="shared" ca="1" si="56"/>
        <v>0</v>
      </c>
      <c r="DT69" s="392">
        <f t="shared" ca="1" si="57"/>
        <v>0</v>
      </c>
      <c r="DU69" s="392" t="e">
        <f t="shared" ca="1" si="79"/>
        <v>#VALUE!</v>
      </c>
      <c r="DV69" s="391" t="e">
        <f t="shared" ca="1" si="80"/>
        <v>#VALUE!</v>
      </c>
      <c r="DW69" s="391" t="e">
        <f t="shared" ca="1" si="58"/>
        <v>#VALUE!</v>
      </c>
      <c r="DX69" s="391" t="e">
        <f t="shared" ca="1" si="59"/>
        <v>#VALUE!</v>
      </c>
      <c r="DY69" s="391" t="e">
        <f t="shared" ca="1" si="60"/>
        <v>#VALUE!</v>
      </c>
      <c r="DZ69" s="389" t="e">
        <f t="shared" ca="1" si="61"/>
        <v>#VALUE!</v>
      </c>
      <c r="EA69" s="389" t="e">
        <f t="shared" ca="1" si="62"/>
        <v>#VALUE!</v>
      </c>
      <c r="EB69" s="393" t="e">
        <f t="shared" ca="1" si="63"/>
        <v>#VALUE!</v>
      </c>
      <c r="EC69" s="389" t="e">
        <f t="shared" ca="1" si="64"/>
        <v>#VALUE!</v>
      </c>
      <c r="ED69" s="394"/>
      <c r="EE69" s="372"/>
      <c r="EF69" s="392"/>
      <c r="EG69" s="372"/>
      <c r="EH69" s="372"/>
      <c r="EI69" s="372"/>
      <c r="EJ69" s="372"/>
      <c r="EK69" s="372"/>
      <c r="EL69" s="372"/>
      <c r="EM69" s="372"/>
      <c r="EN69" s="372"/>
      <c r="EO69" s="372"/>
      <c r="EP69" s="372"/>
      <c r="EQ69" s="372"/>
      <c r="ER69" s="372"/>
      <c r="ES69" s="372"/>
      <c r="ET69" s="372"/>
    </row>
    <row r="70" spans="1:150" x14ac:dyDescent="0.2">
      <c r="A70" s="372"/>
      <c r="B70" s="372">
        <v>62</v>
      </c>
      <c r="C70" s="372" t="s">
        <v>301</v>
      </c>
      <c r="D70" s="19"/>
      <c r="E70" s="19"/>
      <c r="F70" s="19"/>
      <c r="G70" s="372"/>
      <c r="H70" s="389">
        <f t="shared" ca="1" si="81"/>
        <v>5.971250723536941</v>
      </c>
      <c r="I70" s="389">
        <f ca="1">'Site&amp;Soil'!$F$173*EXP('Site&amp;Soil'!$F$174*H70)</f>
        <v>0</v>
      </c>
      <c r="J70" s="389">
        <f t="shared" ca="1" si="65"/>
        <v>0.45000000000000007</v>
      </c>
      <c r="K70" s="389">
        <f t="shared" ca="1" si="84"/>
        <v>0.1373529669593018</v>
      </c>
      <c r="L70" s="390">
        <f t="shared" ca="1" si="0"/>
        <v>1.4240963047960705E-3</v>
      </c>
      <c r="M70" s="391">
        <f t="shared" si="1"/>
        <v>0</v>
      </c>
      <c r="N70" s="392">
        <f t="shared" si="2"/>
        <v>0</v>
      </c>
      <c r="O70" s="392">
        <f t="shared" ca="1" si="66"/>
        <v>20046.869985939582</v>
      </c>
      <c r="P70" s="391">
        <f t="shared" ca="1" si="67"/>
        <v>0.8197820962927731</v>
      </c>
      <c r="Q70" s="391">
        <f t="shared" ca="1" si="3"/>
        <v>2.8548673469703813E-3</v>
      </c>
      <c r="R70" s="391">
        <f t="shared" ca="1" si="4"/>
        <v>3.6998283328101904E-4</v>
      </c>
      <c r="S70" s="391">
        <f t="shared" ca="1" si="5"/>
        <v>5.5219655859763605E-3</v>
      </c>
      <c r="T70" s="389">
        <f t="shared" ca="1" si="6"/>
        <v>5.9767726891229174</v>
      </c>
      <c r="U70" s="389">
        <f t="shared" ca="1" si="7"/>
        <v>0.43954771010531291</v>
      </c>
      <c r="V70" s="393">
        <f t="shared" ca="1" si="8"/>
        <v>1.8097423772916337E-3</v>
      </c>
      <c r="W70" s="389">
        <f t="shared" ca="1" si="9"/>
        <v>-4.021649727314741E-3</v>
      </c>
      <c r="X70" s="394"/>
      <c r="Y70" s="372"/>
      <c r="Z70" s="389">
        <f t="shared" ca="1" si="82"/>
        <v>5.2162103793058066</v>
      </c>
      <c r="AA70" s="389">
        <f ca="1">'Site&amp;Soil'!$G$173*EXP('Site&amp;Soil'!$G$174*Z70)</f>
        <v>0</v>
      </c>
      <c r="AB70" s="389">
        <f t="shared" ca="1" si="10"/>
        <v>0.41625000000000001</v>
      </c>
      <c r="AC70" s="389">
        <f t="shared" si="85"/>
        <v>0</v>
      </c>
      <c r="AD70" s="390">
        <f t="shared" ca="1" si="11"/>
        <v>0</v>
      </c>
      <c r="AE70" s="391">
        <f t="shared" si="12"/>
        <v>0</v>
      </c>
      <c r="AF70" s="392">
        <f t="shared" si="13"/>
        <v>0</v>
      </c>
      <c r="AG70" s="392">
        <f t="shared" ca="1" si="68"/>
        <v>0</v>
      </c>
      <c r="AH70" s="391">
        <f t="shared" ca="1" si="69"/>
        <v>0</v>
      </c>
      <c r="AI70" s="391">
        <f t="shared" ca="1" si="14"/>
        <v>0</v>
      </c>
      <c r="AJ70" s="391">
        <f t="shared" ca="1" si="15"/>
        <v>0</v>
      </c>
      <c r="AK70" s="391">
        <f t="shared" ca="1" si="16"/>
        <v>8.8884764752196759E-4</v>
      </c>
      <c r="AL70" s="389">
        <f t="shared" ca="1" si="17"/>
        <v>5.2170992269533283</v>
      </c>
      <c r="AM70" s="389">
        <f t="shared" ca="1" si="18"/>
        <v>9.0367553219322896E-2</v>
      </c>
      <c r="AN70" s="393">
        <f t="shared" ca="1" si="19"/>
        <v>0</v>
      </c>
      <c r="AO70" s="389">
        <f t="shared" ca="1" si="20"/>
        <v>4.3477294349348553E-3</v>
      </c>
      <c r="AP70" s="394"/>
      <c r="AQ70" s="372"/>
      <c r="AR70" s="389">
        <f t="shared" ca="1" si="83"/>
        <v>4.4599999999999991</v>
      </c>
      <c r="AS70" s="389">
        <f ca="1">'Site&amp;Soil'!$H$173*EXP('Site&amp;Soil'!$H$174*AR70)</f>
        <v>0</v>
      </c>
      <c r="AT70" s="389">
        <f t="shared" ca="1" si="21"/>
        <v>0.38250000000000001</v>
      </c>
      <c r="AU70" s="389">
        <f t="shared" si="86"/>
        <v>0</v>
      </c>
      <c r="AV70" s="390">
        <f t="shared" ca="1" si="22"/>
        <v>0</v>
      </c>
      <c r="AW70" s="391">
        <f t="shared" si="23"/>
        <v>0</v>
      </c>
      <c r="AX70" s="392">
        <f t="shared" si="24"/>
        <v>0</v>
      </c>
      <c r="AY70" s="392">
        <f t="shared" ca="1" si="70"/>
        <v>0</v>
      </c>
      <c r="AZ70" s="391">
        <f t="shared" ca="1" si="71"/>
        <v>0</v>
      </c>
      <c r="BA70" s="391">
        <f t="shared" ca="1" si="25"/>
        <v>0</v>
      </c>
      <c r="BB70" s="391">
        <f t="shared" ca="1" si="26"/>
        <v>0</v>
      </c>
      <c r="BC70" s="391">
        <f t="shared" ca="1" si="27"/>
        <v>0</v>
      </c>
      <c r="BD70" s="389">
        <f t="shared" ca="1" si="28"/>
        <v>4.4599999999999991</v>
      </c>
      <c r="BE70" s="389">
        <f t="shared" ca="1" si="29"/>
        <v>2.2949999999999512E-2</v>
      </c>
      <c r="BF70" s="393">
        <f t="shared" ca="1" si="30"/>
        <v>0</v>
      </c>
      <c r="BG70" s="389">
        <f t="shared" ca="1" si="31"/>
        <v>0</v>
      </c>
      <c r="BH70" s="394"/>
      <c r="BI70" s="372"/>
      <c r="BJ70" s="392"/>
      <c r="BK70" s="372"/>
      <c r="BL70" s="372"/>
      <c r="BM70" s="372"/>
      <c r="BN70" s="372"/>
      <c r="BO70" s="372"/>
      <c r="BP70" s="372"/>
      <c r="BQ70" s="372"/>
      <c r="BR70" s="372"/>
      <c r="BS70" s="372"/>
      <c r="BT70" s="372"/>
      <c r="BU70" s="372"/>
      <c r="BV70" s="372"/>
      <c r="BW70" s="372"/>
      <c r="BX70" s="372"/>
      <c r="BZ70" s="19"/>
      <c r="CA70" s="19"/>
      <c r="CB70" s="19"/>
      <c r="CC70" s="372"/>
      <c r="CD70" s="389" t="e">
        <f t="shared" ca="1" si="72"/>
        <v>#VALUE!</v>
      </c>
      <c r="CE70" s="389" t="e">
        <f ca="1">'Site&amp;Soil'!$F$173*EXP('Site&amp;Soil'!$F$174*CD70)</f>
        <v>#VALUE!</v>
      </c>
      <c r="CF70" s="389" t="e">
        <f t="shared" ca="1" si="32"/>
        <v>#VALUE!</v>
      </c>
      <c r="CG70" s="389">
        <f t="shared" si="87"/>
        <v>0</v>
      </c>
      <c r="CH70" s="390" t="e">
        <f t="shared" ca="1" si="33"/>
        <v>#VALUE!</v>
      </c>
      <c r="CI70" s="391">
        <f t="shared" si="34"/>
        <v>0</v>
      </c>
      <c r="CJ70" s="392">
        <f t="shared" si="35"/>
        <v>0</v>
      </c>
      <c r="CK70" s="392" t="e">
        <f t="shared" ca="1" si="73"/>
        <v>#VALUE!</v>
      </c>
      <c r="CL70" s="391" t="e">
        <f t="shared" ca="1" si="74"/>
        <v>#VALUE!</v>
      </c>
      <c r="CM70" s="391" t="e">
        <f t="shared" ca="1" si="36"/>
        <v>#VALUE!</v>
      </c>
      <c r="CN70" s="391" t="e">
        <f t="shared" ca="1" si="37"/>
        <v>#VALUE!</v>
      </c>
      <c r="CO70" s="391" t="e">
        <f t="shared" ca="1" si="38"/>
        <v>#VALUE!</v>
      </c>
      <c r="CP70" s="389" t="e">
        <f t="shared" ca="1" si="39"/>
        <v>#VALUE!</v>
      </c>
      <c r="CQ70" s="389" t="e">
        <f t="shared" ca="1" si="40"/>
        <v>#VALUE!</v>
      </c>
      <c r="CR70" s="393" t="e">
        <f t="shared" ca="1" si="41"/>
        <v>#VALUE!</v>
      </c>
      <c r="CS70" s="389" t="e">
        <f t="shared" ca="1" si="42"/>
        <v>#VALUE!</v>
      </c>
      <c r="CT70" s="394"/>
      <c r="CU70" s="372"/>
      <c r="CV70" s="389" t="e">
        <f t="shared" ca="1" si="75"/>
        <v>#VALUE!</v>
      </c>
      <c r="CW70" s="389" t="e">
        <f ca="1">'Site&amp;Soil'!$G$173*EXP('Site&amp;Soil'!$G$174*CV70)</f>
        <v>#VALUE!</v>
      </c>
      <c r="CX70" s="389" t="e">
        <f t="shared" ca="1" si="43"/>
        <v>#VALUE!</v>
      </c>
      <c r="CY70" s="389">
        <f t="shared" si="88"/>
        <v>0</v>
      </c>
      <c r="CZ70" s="390" t="e">
        <f t="shared" ca="1" si="44"/>
        <v>#VALUE!</v>
      </c>
      <c r="DA70" s="391">
        <f t="shared" si="45"/>
        <v>0</v>
      </c>
      <c r="DB70" s="392">
        <f t="shared" si="46"/>
        <v>0</v>
      </c>
      <c r="DC70" s="392" t="e">
        <f t="shared" ca="1" si="76"/>
        <v>#VALUE!</v>
      </c>
      <c r="DD70" s="391" t="e">
        <f t="shared" ca="1" si="77"/>
        <v>#VALUE!</v>
      </c>
      <c r="DE70" s="391" t="e">
        <f t="shared" ca="1" si="47"/>
        <v>#VALUE!</v>
      </c>
      <c r="DF70" s="391" t="e">
        <f t="shared" ca="1" si="48"/>
        <v>#VALUE!</v>
      </c>
      <c r="DG70" s="391" t="e">
        <f t="shared" ca="1" si="49"/>
        <v>#VALUE!</v>
      </c>
      <c r="DH70" s="389" t="e">
        <f t="shared" ca="1" si="50"/>
        <v>#VALUE!</v>
      </c>
      <c r="DI70" s="389" t="e">
        <f t="shared" ca="1" si="51"/>
        <v>#VALUE!</v>
      </c>
      <c r="DJ70" s="393" t="e">
        <f t="shared" ca="1" si="52"/>
        <v>#VALUE!</v>
      </c>
      <c r="DK70" s="389" t="e">
        <f t="shared" ca="1" si="53"/>
        <v>#VALUE!</v>
      </c>
      <c r="DL70" s="394"/>
      <c r="DM70" s="372"/>
      <c r="DN70" s="389" t="e">
        <f t="shared" ca="1" si="78"/>
        <v>#VALUE!</v>
      </c>
      <c r="DO70" s="389" t="e">
        <f ca="1">'Site&amp;Soil'!$H$173*EXP('Site&amp;Soil'!$H$174*DN70)</f>
        <v>#VALUE!</v>
      </c>
      <c r="DP70" s="389" t="e">
        <f t="shared" ca="1" si="54"/>
        <v>#VALUE!</v>
      </c>
      <c r="DQ70" s="389">
        <f t="shared" si="89"/>
        <v>0</v>
      </c>
      <c r="DR70" s="390" t="e">
        <f t="shared" ca="1" si="55"/>
        <v>#VALUE!</v>
      </c>
      <c r="DS70" s="391">
        <f t="shared" si="56"/>
        <v>0</v>
      </c>
      <c r="DT70" s="392">
        <f t="shared" si="57"/>
        <v>0</v>
      </c>
      <c r="DU70" s="392" t="e">
        <f t="shared" ca="1" si="79"/>
        <v>#VALUE!</v>
      </c>
      <c r="DV70" s="391" t="e">
        <f t="shared" ca="1" si="80"/>
        <v>#VALUE!</v>
      </c>
      <c r="DW70" s="391" t="e">
        <f t="shared" ca="1" si="58"/>
        <v>#VALUE!</v>
      </c>
      <c r="DX70" s="391" t="e">
        <f t="shared" ca="1" si="59"/>
        <v>#VALUE!</v>
      </c>
      <c r="DY70" s="391" t="e">
        <f t="shared" ca="1" si="60"/>
        <v>#VALUE!</v>
      </c>
      <c r="DZ70" s="389" t="e">
        <f t="shared" ca="1" si="61"/>
        <v>#VALUE!</v>
      </c>
      <c r="EA70" s="389" t="e">
        <f t="shared" ca="1" si="62"/>
        <v>#VALUE!</v>
      </c>
      <c r="EB70" s="393" t="e">
        <f t="shared" ca="1" si="63"/>
        <v>#VALUE!</v>
      </c>
      <c r="EC70" s="389" t="e">
        <f t="shared" ca="1" si="64"/>
        <v>#VALUE!</v>
      </c>
      <c r="ED70" s="394"/>
      <c r="EE70" s="372"/>
      <c r="EF70" s="392"/>
      <c r="EG70" s="372"/>
      <c r="EH70" s="372"/>
      <c r="EI70" s="372"/>
      <c r="EJ70" s="372"/>
      <c r="EK70" s="372"/>
      <c r="EL70" s="372"/>
      <c r="EM70" s="372"/>
      <c r="EN70" s="372"/>
      <c r="EO70" s="372"/>
      <c r="EP70" s="372"/>
      <c r="EQ70" s="372"/>
      <c r="ER70" s="372"/>
      <c r="ES70" s="372"/>
      <c r="ET70" s="372"/>
    </row>
    <row r="71" spans="1:150" x14ac:dyDescent="0.2">
      <c r="A71" s="372"/>
      <c r="B71" s="372">
        <v>63</v>
      </c>
      <c r="C71" s="372" t="s">
        <v>302</v>
      </c>
      <c r="D71" s="388"/>
      <c r="E71" s="388"/>
      <c r="F71" s="19"/>
      <c r="G71" s="372"/>
      <c r="H71" s="389">
        <f t="shared" ca="1" si="81"/>
        <v>5.9727510393956029</v>
      </c>
      <c r="I71" s="389">
        <f ca="1">'Site&amp;Soil'!$F$173*EXP('Site&amp;Soil'!$F$174*H71)</f>
        <v>0</v>
      </c>
      <c r="J71" s="389">
        <f t="shared" ca="1" si="65"/>
        <v>0.45000000000000007</v>
      </c>
      <c r="K71" s="389">
        <f t="shared" ca="1" si="84"/>
        <v>0.19369872998029833</v>
      </c>
      <c r="L71" s="390">
        <f t="shared" ca="1" si="0"/>
        <v>2.0011605406562221E-3</v>
      </c>
      <c r="M71" s="391">
        <f t="shared" si="1"/>
        <v>0</v>
      </c>
      <c r="N71" s="392">
        <f t="shared" si="2"/>
        <v>0</v>
      </c>
      <c r="O71" s="392">
        <f t="shared" ca="1" si="66"/>
        <v>19977.057343298777</v>
      </c>
      <c r="P71" s="391">
        <f t="shared" ca="1" si="67"/>
        <v>0.81692722894580272</v>
      </c>
      <c r="Q71" s="391">
        <f t="shared" ca="1" si="3"/>
        <v>3.9977298873836139E-3</v>
      </c>
      <c r="R71" s="391">
        <f t="shared" ca="1" si="4"/>
        <v>5.1850408737431723E-4</v>
      </c>
      <c r="S71" s="391">
        <f t="shared" ca="1" si="5"/>
        <v>7.7316128889095464E-3</v>
      </c>
      <c r="T71" s="389">
        <f t="shared" ca="1" si="6"/>
        <v>5.980482652284512</v>
      </c>
      <c r="U71" s="389">
        <f t="shared" ca="1" si="7"/>
        <v>0.44121719352803046</v>
      </c>
      <c r="V71" s="393">
        <f t="shared" ca="1" si="8"/>
        <v>2.5838176070441944E-3</v>
      </c>
      <c r="W71" s="389">
        <f t="shared" ca="1" si="9"/>
        <v>-5.7418169045426537E-3</v>
      </c>
      <c r="X71" s="394"/>
      <c r="Y71" s="372"/>
      <c r="Z71" s="389">
        <f t="shared" ca="1" si="82"/>
        <v>5.2214469563882631</v>
      </c>
      <c r="AA71" s="389">
        <f ca="1">'Site&amp;Soil'!$G$173*EXP('Site&amp;Soil'!$G$174*Z71)</f>
        <v>0</v>
      </c>
      <c r="AB71" s="389">
        <f t="shared" ca="1" si="10"/>
        <v>0.41625000000000001</v>
      </c>
      <c r="AC71" s="389">
        <f t="shared" si="85"/>
        <v>0</v>
      </c>
      <c r="AD71" s="390">
        <f t="shared" ca="1" si="11"/>
        <v>0</v>
      </c>
      <c r="AE71" s="391">
        <f t="shared" si="12"/>
        <v>0</v>
      </c>
      <c r="AF71" s="392">
        <f t="shared" si="13"/>
        <v>0</v>
      </c>
      <c r="AG71" s="392">
        <f t="shared" ca="1" si="68"/>
        <v>0</v>
      </c>
      <c r="AH71" s="391">
        <f t="shared" ca="1" si="69"/>
        <v>0</v>
      </c>
      <c r="AI71" s="391">
        <f t="shared" ca="1" si="14"/>
        <v>0</v>
      </c>
      <c r="AJ71" s="391">
        <f t="shared" ca="1" si="15"/>
        <v>0</v>
      </c>
      <c r="AK71" s="391">
        <f t="shared" ca="1" si="16"/>
        <v>1.2456554651635249E-3</v>
      </c>
      <c r="AL71" s="389">
        <f t="shared" ca="1" si="17"/>
        <v>5.2226926118534269</v>
      </c>
      <c r="AM71" s="389">
        <f t="shared" ca="1" si="18"/>
        <v>9.2695799683988958E-2</v>
      </c>
      <c r="AN71" s="393">
        <f t="shared" ca="1" si="19"/>
        <v>0</v>
      </c>
      <c r="AO71" s="389">
        <f t="shared" ca="1" si="20"/>
        <v>6.2073696265325991E-3</v>
      </c>
      <c r="AP71" s="394"/>
      <c r="AQ71" s="372"/>
      <c r="AR71" s="389">
        <f t="shared" ca="1" si="83"/>
        <v>4.4599999999999991</v>
      </c>
      <c r="AS71" s="389">
        <f ca="1">'Site&amp;Soil'!$H$173*EXP('Site&amp;Soil'!$H$174*AR71)</f>
        <v>0</v>
      </c>
      <c r="AT71" s="389">
        <f t="shared" ca="1" si="21"/>
        <v>0.38250000000000001</v>
      </c>
      <c r="AU71" s="389">
        <f t="shared" si="86"/>
        <v>0</v>
      </c>
      <c r="AV71" s="390">
        <f t="shared" ca="1" si="22"/>
        <v>0</v>
      </c>
      <c r="AW71" s="391">
        <f t="shared" si="23"/>
        <v>0</v>
      </c>
      <c r="AX71" s="392">
        <f t="shared" si="24"/>
        <v>0</v>
      </c>
      <c r="AY71" s="392">
        <f t="shared" ca="1" si="70"/>
        <v>0</v>
      </c>
      <c r="AZ71" s="391">
        <f t="shared" ca="1" si="71"/>
        <v>0</v>
      </c>
      <c r="BA71" s="391">
        <f t="shared" ca="1" si="25"/>
        <v>0</v>
      </c>
      <c r="BB71" s="391">
        <f t="shared" ca="1" si="26"/>
        <v>0</v>
      </c>
      <c r="BC71" s="391">
        <f t="shared" ca="1" si="27"/>
        <v>0</v>
      </c>
      <c r="BD71" s="389">
        <f t="shared" ca="1" si="28"/>
        <v>4.4599999999999991</v>
      </c>
      <c r="BE71" s="389">
        <f t="shared" ca="1" si="29"/>
        <v>2.2949999999999512E-2</v>
      </c>
      <c r="BF71" s="393">
        <f t="shared" ca="1" si="30"/>
        <v>0</v>
      </c>
      <c r="BG71" s="389">
        <f t="shared" ca="1" si="31"/>
        <v>0</v>
      </c>
      <c r="BH71" s="394"/>
      <c r="BI71" s="372"/>
      <c r="BJ71" s="392"/>
      <c r="BK71" s="372"/>
      <c r="BL71" s="372"/>
      <c r="BM71" s="372"/>
      <c r="BN71" s="372"/>
      <c r="BO71" s="372"/>
      <c r="BP71" s="372"/>
      <c r="BQ71" s="372"/>
      <c r="BR71" s="372"/>
      <c r="BS71" s="372"/>
      <c r="BT71" s="372"/>
      <c r="BU71" s="372"/>
      <c r="BV71" s="372"/>
      <c r="BW71" s="372"/>
      <c r="BX71" s="372"/>
      <c r="BZ71" s="388"/>
      <c r="CA71" s="388"/>
      <c r="CB71" s="19"/>
      <c r="CC71" s="372"/>
      <c r="CD71" s="389" t="e">
        <f t="shared" ca="1" si="72"/>
        <v>#VALUE!</v>
      </c>
      <c r="CE71" s="389" t="e">
        <f ca="1">'Site&amp;Soil'!$F$173*EXP('Site&amp;Soil'!$F$174*CD71)</f>
        <v>#VALUE!</v>
      </c>
      <c r="CF71" s="389" t="e">
        <f t="shared" ca="1" si="32"/>
        <v>#VALUE!</v>
      </c>
      <c r="CG71" s="389">
        <f t="shared" si="87"/>
        <v>0</v>
      </c>
      <c r="CH71" s="390" t="e">
        <f t="shared" ca="1" si="33"/>
        <v>#VALUE!</v>
      </c>
      <c r="CI71" s="391">
        <f t="shared" si="34"/>
        <v>0</v>
      </c>
      <c r="CJ71" s="392">
        <f t="shared" si="35"/>
        <v>0</v>
      </c>
      <c r="CK71" s="392" t="e">
        <f t="shared" ca="1" si="73"/>
        <v>#VALUE!</v>
      </c>
      <c r="CL71" s="391" t="e">
        <f t="shared" ca="1" si="74"/>
        <v>#VALUE!</v>
      </c>
      <c r="CM71" s="391" t="e">
        <f t="shared" ca="1" si="36"/>
        <v>#VALUE!</v>
      </c>
      <c r="CN71" s="391" t="e">
        <f t="shared" ca="1" si="37"/>
        <v>#VALUE!</v>
      </c>
      <c r="CO71" s="391" t="e">
        <f t="shared" ca="1" si="38"/>
        <v>#VALUE!</v>
      </c>
      <c r="CP71" s="389" t="e">
        <f t="shared" ca="1" si="39"/>
        <v>#VALUE!</v>
      </c>
      <c r="CQ71" s="389" t="e">
        <f t="shared" ca="1" si="40"/>
        <v>#VALUE!</v>
      </c>
      <c r="CR71" s="393" t="e">
        <f t="shared" ca="1" si="41"/>
        <v>#VALUE!</v>
      </c>
      <c r="CS71" s="389" t="e">
        <f t="shared" ca="1" si="42"/>
        <v>#VALUE!</v>
      </c>
      <c r="CT71" s="394"/>
      <c r="CU71" s="372"/>
      <c r="CV71" s="389" t="e">
        <f t="shared" ca="1" si="75"/>
        <v>#VALUE!</v>
      </c>
      <c r="CW71" s="389" t="e">
        <f ca="1">'Site&amp;Soil'!$G$173*EXP('Site&amp;Soil'!$G$174*CV71)</f>
        <v>#VALUE!</v>
      </c>
      <c r="CX71" s="389" t="e">
        <f t="shared" ca="1" si="43"/>
        <v>#VALUE!</v>
      </c>
      <c r="CY71" s="389">
        <f t="shared" si="88"/>
        <v>0</v>
      </c>
      <c r="CZ71" s="390" t="e">
        <f t="shared" ca="1" si="44"/>
        <v>#VALUE!</v>
      </c>
      <c r="DA71" s="391">
        <f t="shared" si="45"/>
        <v>0</v>
      </c>
      <c r="DB71" s="392">
        <f t="shared" si="46"/>
        <v>0</v>
      </c>
      <c r="DC71" s="392" t="e">
        <f t="shared" ca="1" si="76"/>
        <v>#VALUE!</v>
      </c>
      <c r="DD71" s="391" t="e">
        <f t="shared" ca="1" si="77"/>
        <v>#VALUE!</v>
      </c>
      <c r="DE71" s="391" t="e">
        <f t="shared" ca="1" si="47"/>
        <v>#VALUE!</v>
      </c>
      <c r="DF71" s="391" t="e">
        <f t="shared" ca="1" si="48"/>
        <v>#VALUE!</v>
      </c>
      <c r="DG71" s="391" t="e">
        <f t="shared" ca="1" si="49"/>
        <v>#VALUE!</v>
      </c>
      <c r="DH71" s="389" t="e">
        <f t="shared" ca="1" si="50"/>
        <v>#VALUE!</v>
      </c>
      <c r="DI71" s="389" t="e">
        <f t="shared" ca="1" si="51"/>
        <v>#VALUE!</v>
      </c>
      <c r="DJ71" s="393" t="e">
        <f t="shared" ca="1" si="52"/>
        <v>#VALUE!</v>
      </c>
      <c r="DK71" s="389" t="e">
        <f t="shared" ca="1" si="53"/>
        <v>#VALUE!</v>
      </c>
      <c r="DL71" s="394"/>
      <c r="DM71" s="372"/>
      <c r="DN71" s="389" t="e">
        <f t="shared" ca="1" si="78"/>
        <v>#VALUE!</v>
      </c>
      <c r="DO71" s="389" t="e">
        <f ca="1">'Site&amp;Soil'!$H$173*EXP('Site&amp;Soil'!$H$174*DN71)</f>
        <v>#VALUE!</v>
      </c>
      <c r="DP71" s="389" t="e">
        <f t="shared" ca="1" si="54"/>
        <v>#VALUE!</v>
      </c>
      <c r="DQ71" s="389">
        <f t="shared" si="89"/>
        <v>0</v>
      </c>
      <c r="DR71" s="390" t="e">
        <f t="shared" ca="1" si="55"/>
        <v>#VALUE!</v>
      </c>
      <c r="DS71" s="391">
        <f t="shared" si="56"/>
        <v>0</v>
      </c>
      <c r="DT71" s="392">
        <f t="shared" si="57"/>
        <v>0</v>
      </c>
      <c r="DU71" s="392" t="e">
        <f t="shared" ca="1" si="79"/>
        <v>#VALUE!</v>
      </c>
      <c r="DV71" s="391" t="e">
        <f t="shared" ca="1" si="80"/>
        <v>#VALUE!</v>
      </c>
      <c r="DW71" s="391" t="e">
        <f t="shared" ca="1" si="58"/>
        <v>#VALUE!</v>
      </c>
      <c r="DX71" s="391" t="e">
        <f t="shared" ca="1" si="59"/>
        <v>#VALUE!</v>
      </c>
      <c r="DY71" s="391" t="e">
        <f t="shared" ca="1" si="60"/>
        <v>#VALUE!</v>
      </c>
      <c r="DZ71" s="389" t="e">
        <f t="shared" ca="1" si="61"/>
        <v>#VALUE!</v>
      </c>
      <c r="EA71" s="389" t="e">
        <f t="shared" ca="1" si="62"/>
        <v>#VALUE!</v>
      </c>
      <c r="EB71" s="393" t="e">
        <f t="shared" ca="1" si="63"/>
        <v>#VALUE!</v>
      </c>
      <c r="EC71" s="389" t="e">
        <f t="shared" ca="1" si="64"/>
        <v>#VALUE!</v>
      </c>
      <c r="ED71" s="394"/>
      <c r="EE71" s="372"/>
      <c r="EF71" s="392"/>
      <c r="EG71" s="372"/>
      <c r="EH71" s="372"/>
      <c r="EI71" s="372"/>
      <c r="EJ71" s="372"/>
      <c r="EK71" s="372"/>
      <c r="EL71" s="372"/>
      <c r="EM71" s="372"/>
      <c r="EN71" s="372"/>
      <c r="EO71" s="372"/>
      <c r="EP71" s="372"/>
      <c r="EQ71" s="372"/>
      <c r="ER71" s="372"/>
      <c r="ES71" s="372"/>
      <c r="ET71" s="372"/>
    </row>
    <row r="72" spans="1:150" x14ac:dyDescent="0.2">
      <c r="A72" s="372"/>
      <c r="B72" s="372">
        <v>64</v>
      </c>
      <c r="C72" s="372" t="s">
        <v>303</v>
      </c>
      <c r="D72" s="388"/>
      <c r="E72" s="388"/>
      <c r="F72" s="19"/>
      <c r="G72" s="372"/>
      <c r="H72" s="389">
        <f t="shared" ca="1" si="81"/>
        <v>5.9747408353799694</v>
      </c>
      <c r="I72" s="389">
        <f ca="1">'Site&amp;Soil'!$F$173*EXP('Site&amp;Soil'!$F$174*H72)</f>
        <v>0</v>
      </c>
      <c r="J72" s="389">
        <f t="shared" ca="1" si="65"/>
        <v>0.45000000000000007</v>
      </c>
      <c r="K72" s="389">
        <f t="shared" ca="1" si="84"/>
        <v>0.2566091252630372</v>
      </c>
      <c r="L72" s="390">
        <f t="shared" ca="1" si="0"/>
        <v>2.6386173193854684E-3</v>
      </c>
      <c r="M72" s="391">
        <f t="shared" si="1"/>
        <v>0</v>
      </c>
      <c r="N72" s="392">
        <f t="shared" si="2"/>
        <v>0</v>
      </c>
      <c r="O72" s="392">
        <f t="shared" ca="1" si="66"/>
        <v>19879.297253570418</v>
      </c>
      <c r="P72" s="391">
        <f t="shared" ca="1" si="67"/>
        <v>0.81292949905841916</v>
      </c>
      <c r="Q72" s="391">
        <f t="shared" ca="1" si="3"/>
        <v>5.2453858030482876E-3</v>
      </c>
      <c r="R72" s="391">
        <f t="shared" ca="1" si="4"/>
        <v>6.8103999649335141E-4</v>
      </c>
      <c r="S72" s="391">
        <f t="shared" ca="1" si="5"/>
        <v>1.0142990681233191E-2</v>
      </c>
      <c r="T72" s="389">
        <f t="shared" ca="1" si="6"/>
        <v>5.9848838260612025</v>
      </c>
      <c r="U72" s="389">
        <f t="shared" ca="1" si="7"/>
        <v>0.44319772172754118</v>
      </c>
      <c r="V72" s="393">
        <f t="shared" ca="1" si="8"/>
        <v>3.4733891355475032E-3</v>
      </c>
      <c r="W72" s="389">
        <f t="shared" ca="1" si="9"/>
        <v>-7.718642523438895E-3</v>
      </c>
      <c r="X72" s="394"/>
      <c r="Y72" s="372"/>
      <c r="Z72" s="389">
        <f t="shared" ca="1" si="82"/>
        <v>5.2288999814799597</v>
      </c>
      <c r="AA72" s="389">
        <f ca="1">'Site&amp;Soil'!$G$173*EXP('Site&amp;Soil'!$G$174*Z72)</f>
        <v>0</v>
      </c>
      <c r="AB72" s="389">
        <f t="shared" ca="1" si="10"/>
        <v>0.41625000000000001</v>
      </c>
      <c r="AC72" s="389">
        <f t="shared" si="85"/>
        <v>0</v>
      </c>
      <c r="AD72" s="390">
        <f t="shared" ca="1" si="11"/>
        <v>0</v>
      </c>
      <c r="AE72" s="391">
        <f t="shared" si="12"/>
        <v>0</v>
      </c>
      <c r="AF72" s="392">
        <f t="shared" si="13"/>
        <v>0</v>
      </c>
      <c r="AG72" s="392">
        <f t="shared" ca="1" si="68"/>
        <v>0</v>
      </c>
      <c r="AH72" s="391">
        <f t="shared" ca="1" si="69"/>
        <v>0</v>
      </c>
      <c r="AI72" s="391">
        <f t="shared" ca="1" si="14"/>
        <v>0</v>
      </c>
      <c r="AJ72" s="391">
        <f t="shared" ca="1" si="15"/>
        <v>0</v>
      </c>
      <c r="AK72" s="391">
        <f t="shared" ca="1" si="16"/>
        <v>1.6361321237077511E-3</v>
      </c>
      <c r="AL72" s="389">
        <f t="shared" ca="1" si="17"/>
        <v>5.2305361136036677</v>
      </c>
      <c r="AM72" s="389">
        <f t="shared" ca="1" si="18"/>
        <v>9.596065728752666E-2</v>
      </c>
      <c r="AN72" s="393">
        <f t="shared" ca="1" si="19"/>
        <v>0</v>
      </c>
      <c r="AO72" s="389">
        <f t="shared" ca="1" si="20"/>
        <v>8.3444784037177248E-3</v>
      </c>
      <c r="AP72" s="394"/>
      <c r="AQ72" s="372"/>
      <c r="AR72" s="389">
        <f t="shared" ca="1" si="83"/>
        <v>4.4599999999999991</v>
      </c>
      <c r="AS72" s="389">
        <f ca="1">'Site&amp;Soil'!$H$173*EXP('Site&amp;Soil'!$H$174*AR72)</f>
        <v>0</v>
      </c>
      <c r="AT72" s="389">
        <f t="shared" ca="1" si="21"/>
        <v>0.38250000000000001</v>
      </c>
      <c r="AU72" s="389">
        <f t="shared" si="86"/>
        <v>0</v>
      </c>
      <c r="AV72" s="390">
        <f t="shared" ca="1" si="22"/>
        <v>0</v>
      </c>
      <c r="AW72" s="391">
        <f t="shared" si="23"/>
        <v>0</v>
      </c>
      <c r="AX72" s="392">
        <f t="shared" si="24"/>
        <v>0</v>
      </c>
      <c r="AY72" s="392">
        <f t="shared" ca="1" si="70"/>
        <v>0</v>
      </c>
      <c r="AZ72" s="391">
        <f t="shared" ca="1" si="71"/>
        <v>0</v>
      </c>
      <c r="BA72" s="391">
        <f t="shared" ca="1" si="25"/>
        <v>0</v>
      </c>
      <c r="BB72" s="391">
        <f t="shared" ca="1" si="26"/>
        <v>0</v>
      </c>
      <c r="BC72" s="391">
        <f t="shared" ca="1" si="27"/>
        <v>0</v>
      </c>
      <c r="BD72" s="389">
        <f t="shared" ca="1" si="28"/>
        <v>4.4599999999999991</v>
      </c>
      <c r="BE72" s="389">
        <f t="shared" ca="1" si="29"/>
        <v>2.2949999999999512E-2</v>
      </c>
      <c r="BF72" s="393">
        <f t="shared" ca="1" si="30"/>
        <v>0</v>
      </c>
      <c r="BG72" s="389">
        <f t="shared" ca="1" si="31"/>
        <v>0</v>
      </c>
      <c r="BH72" s="394"/>
      <c r="BI72" s="372"/>
      <c r="BJ72" s="392"/>
      <c r="BK72" s="372"/>
      <c r="BL72" s="372"/>
      <c r="BM72" s="372"/>
      <c r="BN72" s="372"/>
      <c r="BO72" s="372"/>
      <c r="BP72" s="372"/>
      <c r="BQ72" s="372"/>
      <c r="BR72" s="372"/>
      <c r="BS72" s="372"/>
      <c r="BT72" s="372"/>
      <c r="BU72" s="372"/>
      <c r="BV72" s="372"/>
      <c r="BW72" s="372"/>
      <c r="BX72" s="372"/>
      <c r="BZ72" s="388"/>
      <c r="CA72" s="388"/>
      <c r="CB72" s="19"/>
      <c r="CC72" s="372"/>
      <c r="CD72" s="389" t="e">
        <f t="shared" ca="1" si="72"/>
        <v>#VALUE!</v>
      </c>
      <c r="CE72" s="389" t="e">
        <f ca="1">'Site&amp;Soil'!$F$173*EXP('Site&amp;Soil'!$F$174*CD72)</f>
        <v>#VALUE!</v>
      </c>
      <c r="CF72" s="389" t="e">
        <f t="shared" ca="1" si="32"/>
        <v>#VALUE!</v>
      </c>
      <c r="CG72" s="389">
        <f t="shared" si="87"/>
        <v>0</v>
      </c>
      <c r="CH72" s="390" t="e">
        <f t="shared" ca="1" si="33"/>
        <v>#VALUE!</v>
      </c>
      <c r="CI72" s="391">
        <f t="shared" si="34"/>
        <v>0</v>
      </c>
      <c r="CJ72" s="392">
        <f t="shared" si="35"/>
        <v>0</v>
      </c>
      <c r="CK72" s="392" t="e">
        <f t="shared" ca="1" si="73"/>
        <v>#VALUE!</v>
      </c>
      <c r="CL72" s="391" t="e">
        <f t="shared" ca="1" si="74"/>
        <v>#VALUE!</v>
      </c>
      <c r="CM72" s="391" t="e">
        <f t="shared" ca="1" si="36"/>
        <v>#VALUE!</v>
      </c>
      <c r="CN72" s="391" t="e">
        <f t="shared" ca="1" si="37"/>
        <v>#VALUE!</v>
      </c>
      <c r="CO72" s="391" t="e">
        <f t="shared" ca="1" si="38"/>
        <v>#VALUE!</v>
      </c>
      <c r="CP72" s="389" t="e">
        <f t="shared" ca="1" si="39"/>
        <v>#VALUE!</v>
      </c>
      <c r="CQ72" s="389" t="e">
        <f t="shared" ca="1" si="40"/>
        <v>#VALUE!</v>
      </c>
      <c r="CR72" s="393" t="e">
        <f t="shared" ca="1" si="41"/>
        <v>#VALUE!</v>
      </c>
      <c r="CS72" s="389" t="e">
        <f t="shared" ca="1" si="42"/>
        <v>#VALUE!</v>
      </c>
      <c r="CT72" s="394"/>
      <c r="CU72" s="372"/>
      <c r="CV72" s="389" t="e">
        <f t="shared" ca="1" si="75"/>
        <v>#VALUE!</v>
      </c>
      <c r="CW72" s="389" t="e">
        <f ca="1">'Site&amp;Soil'!$G$173*EXP('Site&amp;Soil'!$G$174*CV72)</f>
        <v>#VALUE!</v>
      </c>
      <c r="CX72" s="389" t="e">
        <f t="shared" ca="1" si="43"/>
        <v>#VALUE!</v>
      </c>
      <c r="CY72" s="389">
        <f t="shared" si="88"/>
        <v>0</v>
      </c>
      <c r="CZ72" s="390" t="e">
        <f t="shared" ca="1" si="44"/>
        <v>#VALUE!</v>
      </c>
      <c r="DA72" s="391">
        <f t="shared" si="45"/>
        <v>0</v>
      </c>
      <c r="DB72" s="392">
        <f t="shared" si="46"/>
        <v>0</v>
      </c>
      <c r="DC72" s="392" t="e">
        <f t="shared" ca="1" si="76"/>
        <v>#VALUE!</v>
      </c>
      <c r="DD72" s="391" t="e">
        <f t="shared" ca="1" si="77"/>
        <v>#VALUE!</v>
      </c>
      <c r="DE72" s="391" t="e">
        <f t="shared" ca="1" si="47"/>
        <v>#VALUE!</v>
      </c>
      <c r="DF72" s="391" t="e">
        <f t="shared" ca="1" si="48"/>
        <v>#VALUE!</v>
      </c>
      <c r="DG72" s="391" t="e">
        <f t="shared" ca="1" si="49"/>
        <v>#VALUE!</v>
      </c>
      <c r="DH72" s="389" t="e">
        <f t="shared" ca="1" si="50"/>
        <v>#VALUE!</v>
      </c>
      <c r="DI72" s="389" t="e">
        <f t="shared" ca="1" si="51"/>
        <v>#VALUE!</v>
      </c>
      <c r="DJ72" s="393" t="e">
        <f t="shared" ca="1" si="52"/>
        <v>#VALUE!</v>
      </c>
      <c r="DK72" s="389" t="e">
        <f t="shared" ca="1" si="53"/>
        <v>#VALUE!</v>
      </c>
      <c r="DL72" s="394"/>
      <c r="DM72" s="372"/>
      <c r="DN72" s="389" t="e">
        <f t="shared" ca="1" si="78"/>
        <v>#VALUE!</v>
      </c>
      <c r="DO72" s="389" t="e">
        <f ca="1">'Site&amp;Soil'!$H$173*EXP('Site&amp;Soil'!$H$174*DN72)</f>
        <v>#VALUE!</v>
      </c>
      <c r="DP72" s="389" t="e">
        <f t="shared" ca="1" si="54"/>
        <v>#VALUE!</v>
      </c>
      <c r="DQ72" s="389">
        <f t="shared" si="89"/>
        <v>0</v>
      </c>
      <c r="DR72" s="390" t="e">
        <f t="shared" ca="1" si="55"/>
        <v>#VALUE!</v>
      </c>
      <c r="DS72" s="391">
        <f t="shared" si="56"/>
        <v>0</v>
      </c>
      <c r="DT72" s="392">
        <f t="shared" si="57"/>
        <v>0</v>
      </c>
      <c r="DU72" s="392" t="e">
        <f t="shared" ca="1" si="79"/>
        <v>#VALUE!</v>
      </c>
      <c r="DV72" s="391" t="e">
        <f t="shared" ca="1" si="80"/>
        <v>#VALUE!</v>
      </c>
      <c r="DW72" s="391" t="e">
        <f t="shared" ca="1" si="58"/>
        <v>#VALUE!</v>
      </c>
      <c r="DX72" s="391" t="e">
        <f t="shared" ca="1" si="59"/>
        <v>#VALUE!</v>
      </c>
      <c r="DY72" s="391" t="e">
        <f t="shared" ca="1" si="60"/>
        <v>#VALUE!</v>
      </c>
      <c r="DZ72" s="389" t="e">
        <f t="shared" ca="1" si="61"/>
        <v>#VALUE!</v>
      </c>
      <c r="EA72" s="389" t="e">
        <f t="shared" ca="1" si="62"/>
        <v>#VALUE!</v>
      </c>
      <c r="EB72" s="393" t="e">
        <f t="shared" ca="1" si="63"/>
        <v>#VALUE!</v>
      </c>
      <c r="EC72" s="389" t="e">
        <f t="shared" ca="1" si="64"/>
        <v>#VALUE!</v>
      </c>
      <c r="ED72" s="394"/>
      <c r="EE72" s="372"/>
      <c r="EF72" s="392"/>
      <c r="EG72" s="372"/>
      <c r="EH72" s="372"/>
      <c r="EI72" s="372"/>
      <c r="EJ72" s="372"/>
      <c r="EK72" s="372"/>
      <c r="EL72" s="372"/>
      <c r="EM72" s="372"/>
      <c r="EN72" s="372"/>
      <c r="EO72" s="372"/>
      <c r="EP72" s="372"/>
      <c r="EQ72" s="372"/>
      <c r="ER72" s="372"/>
      <c r="ES72" s="372"/>
      <c r="ET72" s="372"/>
    </row>
    <row r="73" spans="1:150" x14ac:dyDescent="0.2">
      <c r="A73" s="372"/>
      <c r="B73" s="372">
        <v>65</v>
      </c>
      <c r="C73" s="372" t="s">
        <v>304</v>
      </c>
      <c r="D73" s="388"/>
      <c r="E73" s="388"/>
      <c r="F73" s="19"/>
      <c r="G73" s="372"/>
      <c r="H73" s="389">
        <f t="shared" ca="1" si="81"/>
        <v>5.9771651835377639</v>
      </c>
      <c r="I73" s="389">
        <f ca="1">'Site&amp;Soil'!$F$173*EXP('Site&amp;Soil'!$F$174*H73)</f>
        <v>0</v>
      </c>
      <c r="J73" s="389">
        <f t="shared" ref="J73:J136" ca="1" si="90">((0.66+45*Soil_OC_A+0.63*I73)*0.5)*Soil_BD_A*(1-Gravel_Pct_A)</f>
        <v>0.45000000000000007</v>
      </c>
      <c r="K73" s="389">
        <f t="shared" ca="1" si="84"/>
        <v>0.31935521622611851</v>
      </c>
      <c r="L73" s="390">
        <f t="shared" ref="L73:L136" ca="1" si="91">k*(10^-H73-10^-pH_Equil)*K73*10000</f>
        <v>3.2649700830605652E-3</v>
      </c>
      <c r="M73" s="391">
        <f t="shared" ref="M73:M136" si="92">D73*Lime_NV_A</f>
        <v>0</v>
      </c>
      <c r="N73" s="392">
        <f t="shared" ref="N73:N136" si="93">D73*CaCO3_SA_A</f>
        <v>0</v>
      </c>
      <c r="O73" s="392">
        <f t="shared" ca="1" si="66"/>
        <v>19751.027109961124</v>
      </c>
      <c r="P73" s="391">
        <f t="shared" ca="1" si="67"/>
        <v>0.80768411325537082</v>
      </c>
      <c r="Q73" s="391">
        <f t="shared" ref="Q73:Q136" ca="1" si="94">MAX(0,MIN(L73*O73*0.0001,(pH_Equil-H73)*J73,P73))</f>
        <v>6.4486512623741247E-3</v>
      </c>
      <c r="R73" s="391">
        <f t="shared" ref="R73:R136" ca="1" si="95">(Lime_Leak*Q73)+MIN(Lime_Leach_Max,10^(H73-pH_Leach_A)/10^(pH_Equil-pH_Leach_A))*Q73</f>
        <v>8.3834423349997346E-4</v>
      </c>
      <c r="S73" s="391">
        <f t="shared" ref="S73:S136" ca="1" si="96">(Q73-R73)/J73</f>
        <v>1.2467348953053669E-2</v>
      </c>
      <c r="T73" s="389">
        <f t="shared" ref="T73:T136" ca="1" si="97">H73+S73</f>
        <v>5.989632532490818</v>
      </c>
      <c r="U73" s="389">
        <f t="shared" ref="U73:U136" ca="1" si="98">MAX(0,(T73-MAX(pH_Leach_A,pH_Initial_A))*J73)</f>
        <v>0.44533463962086817</v>
      </c>
      <c r="V73" s="393">
        <f t="shared" ref="V73:V136" ca="1" si="99">K73*(MIN(Alkali_Leach_Max,(10^(T73-pH_Leach_A)/10^(pH_Equil-pH_Leach_A)))*U73)</f>
        <v>4.3912991526506131E-3</v>
      </c>
      <c r="W73" s="389">
        <f t="shared" ref="W73:W136" ca="1" si="100">-V73/J73</f>
        <v>-9.7584425614458056E-3</v>
      </c>
      <c r="X73" s="394"/>
      <c r="Y73" s="372"/>
      <c r="Z73" s="389">
        <f t="shared" ca="1" si="82"/>
        <v>5.2388805920073853</v>
      </c>
      <c r="AA73" s="389">
        <f ca="1">'Site&amp;Soil'!$G$173*EXP('Site&amp;Soil'!$G$174*Z73)</f>
        <v>0</v>
      </c>
      <c r="AB73" s="389">
        <f t="shared" ref="AB73:AB136" ca="1" si="101">((0.66+45*Soil_OC_B+0.63*AA73)*0.5)*Soil_BD_B*(1-Gravel_Pct_B)</f>
        <v>0.41625000000000001</v>
      </c>
      <c r="AC73" s="389">
        <f t="shared" si="85"/>
        <v>0</v>
      </c>
      <c r="AD73" s="390">
        <f t="shared" ref="AD73:AD136" ca="1" si="102">k*(10^-Z73-10^-pH_Equil)*AC73*10000</f>
        <v>0</v>
      </c>
      <c r="AE73" s="391">
        <f t="shared" ref="AE73:AE136" si="103">E73*Lime_NV_A</f>
        <v>0</v>
      </c>
      <c r="AF73" s="392">
        <f t="shared" ref="AF73:AF136" si="104">E73*CaCO3_SA_A</f>
        <v>0</v>
      </c>
      <c r="AG73" s="392">
        <f t="shared" ca="1" si="68"/>
        <v>0</v>
      </c>
      <c r="AH73" s="391">
        <f t="shared" ca="1" si="69"/>
        <v>0</v>
      </c>
      <c r="AI73" s="391">
        <f t="shared" ref="AI73:AI136" ca="1" si="105">MAX(0,MIN(AD73*AG73*0.0001,(pH_Equil-Z73)*AB73,AH73))</f>
        <v>0</v>
      </c>
      <c r="AJ73" s="391">
        <f t="shared" ref="AJ73:AJ136" ca="1" si="106">(Lime_Leak*AI73)+MIN(Lime_Leach_Max,10^(Z73-pH_Leach_B)/10^(pH_Equil-pH_Leach_B))*AI73</f>
        <v>0</v>
      </c>
      <c r="AK73" s="391">
        <f t="shared" ref="AK73:AK136" ca="1" si="107">(R73+AI73-AJ73)/AB73</f>
        <v>2.014040200600537E-3</v>
      </c>
      <c r="AL73" s="389">
        <f t="shared" ref="AL73:AL136" ca="1" si="108">Z73+AK73</f>
        <v>5.2408946322079855</v>
      </c>
      <c r="AM73" s="389">
        <f t="shared" ref="AM73:AM136" ca="1" si="109">MAX(0,(AL73-MAX(pH_Leach_B,pH_Initial_B))*AB73)</f>
        <v>0.10027239065657395</v>
      </c>
      <c r="AN73" s="393">
        <f t="shared" ref="AN73:AN136" ca="1" si="110">AC73*(MIN(Alkali_Leach_Max,(10^(AL73-pH_Leach_B)/10^(pH_Equil-pH_Leach_B)))*AM73)</f>
        <v>0</v>
      </c>
      <c r="AO73" s="389">
        <f t="shared" ref="AO73:AO136" ca="1" si="111">(V73-AN73)/AB73</f>
        <v>1.0549667633995466E-2</v>
      </c>
      <c r="AP73" s="394"/>
      <c r="AQ73" s="372"/>
      <c r="AR73" s="389">
        <f t="shared" ca="1" si="83"/>
        <v>4.4599999999999991</v>
      </c>
      <c r="AS73" s="389">
        <f ca="1">'Site&amp;Soil'!$H$173*EXP('Site&amp;Soil'!$H$174*AR73)</f>
        <v>0</v>
      </c>
      <c r="AT73" s="389">
        <f t="shared" ref="AT73:AT136" ca="1" si="112">((0.66+45*Soil_OC_C+0.63*AS73)*0.5)*Soil_BD_C*(1-Gravel_Pct_C)</f>
        <v>0.38250000000000001</v>
      </c>
      <c r="AU73" s="389">
        <f t="shared" si="86"/>
        <v>0</v>
      </c>
      <c r="AV73" s="390">
        <f t="shared" ref="AV73:AV136" ca="1" si="113">k*(10^-AR73-10^-pH_Equil)*AU73*10000</f>
        <v>0</v>
      </c>
      <c r="AW73" s="391">
        <f t="shared" ref="AW73:AW136" si="114">F73*Lime_NV_A</f>
        <v>0</v>
      </c>
      <c r="AX73" s="392">
        <f t="shared" ref="AX73:AX136" si="115">F73*CaCO3_SA_A</f>
        <v>0</v>
      </c>
      <c r="AY73" s="392">
        <f t="shared" ca="1" si="70"/>
        <v>0</v>
      </c>
      <c r="AZ73" s="391">
        <f t="shared" ca="1" si="71"/>
        <v>0</v>
      </c>
      <c r="BA73" s="391">
        <f t="shared" ref="BA73:BA136" ca="1" si="116">MAX(0,MIN(AV73*AY73*0.0001,(pH_Equil-AR73)*AT73,AZ73))</f>
        <v>0</v>
      </c>
      <c r="BB73" s="391">
        <f t="shared" ref="BB73:BB136" ca="1" si="117">(Lime_Leak*BA73)+MIN(Lime_Leach_Max,10^(AR73-pH_Leach_C)/10^(pH_Equil-pH_Leach_C))*BA73</f>
        <v>0</v>
      </c>
      <c r="BC73" s="391">
        <f t="shared" ref="BC73:BC136" ca="1" si="118">(AJ73+BA73-BB73)/AT73</f>
        <v>0</v>
      </c>
      <c r="BD73" s="389">
        <f t="shared" ref="BD73:BD136" ca="1" si="119">AR73+BC73</f>
        <v>4.4599999999999991</v>
      </c>
      <c r="BE73" s="389">
        <f t="shared" ref="BE73:BE136" ca="1" si="120">MAX(0,(BD73-MAX(pH_Leach_C,pH_Initial_C))*AT73)</f>
        <v>2.2949999999999512E-2</v>
      </c>
      <c r="BF73" s="393">
        <f t="shared" ref="BF73:BF136" ca="1" si="121">AU73*(MIN(Alkali_Leach_Max,(10^(BD73-pH_Leach_C)/10^(pH_Equil-pH_Leach_C)))*BE73)</f>
        <v>0</v>
      </c>
      <c r="BG73" s="389">
        <f t="shared" ref="BG73:BG136" ca="1" si="122">(AN73-BF73)/AT73</f>
        <v>0</v>
      </c>
      <c r="BH73" s="394"/>
      <c r="BI73" s="372"/>
      <c r="BJ73" s="392"/>
      <c r="BK73" s="372"/>
      <c r="BL73" s="372"/>
      <c r="BM73" s="372"/>
      <c r="BN73" s="372"/>
      <c r="BO73" s="372"/>
      <c r="BP73" s="372"/>
      <c r="BQ73" s="372"/>
      <c r="BR73" s="372"/>
      <c r="BS73" s="372"/>
      <c r="BT73" s="372"/>
      <c r="BU73" s="372"/>
      <c r="BV73" s="372"/>
      <c r="BW73" s="372"/>
      <c r="BX73" s="372"/>
      <c r="BZ73" s="388"/>
      <c r="CA73" s="388"/>
      <c r="CB73" s="19"/>
      <c r="CC73" s="372"/>
      <c r="CD73" s="389" t="e">
        <f t="shared" ca="1" si="72"/>
        <v>#VALUE!</v>
      </c>
      <c r="CE73" s="389" t="e">
        <f ca="1">'Site&amp;Soil'!$F$173*EXP('Site&amp;Soil'!$F$174*CD73)</f>
        <v>#VALUE!</v>
      </c>
      <c r="CF73" s="389" t="e">
        <f t="shared" ref="CF73:CF136" ca="1" si="123">((0.66+45*Soil_OC_A+0.63*CE73)*0.5)*Soil_BD_A*(1-Gravel_Pct_A)</f>
        <v>#VALUE!</v>
      </c>
      <c r="CG73" s="389">
        <f t="shared" si="87"/>
        <v>0</v>
      </c>
      <c r="CH73" s="390" t="e">
        <f t="shared" ref="CH73:CH136" ca="1" si="124">k*(10^-CD73-10^-pH_Equil)*CG73*10000</f>
        <v>#VALUE!</v>
      </c>
      <c r="CI73" s="391">
        <f t="shared" ref="CI73:CI136" si="125">BZ73*Lime_NV_B</f>
        <v>0</v>
      </c>
      <c r="CJ73" s="392">
        <f t="shared" ref="CJ73:CJ136" si="126">BZ73*CaCO3_SA_B</f>
        <v>0</v>
      </c>
      <c r="CK73" s="392" t="e">
        <f t="shared" ca="1" si="73"/>
        <v>#VALUE!</v>
      </c>
      <c r="CL73" s="391" t="e">
        <f t="shared" ca="1" si="74"/>
        <v>#VALUE!</v>
      </c>
      <c r="CM73" s="391" t="e">
        <f t="shared" ref="CM73:CM136" ca="1" si="127">MAX(0,MIN(CH73*CK73*0.0001,(pH_Equil-CD73)*CF73,CL73))</f>
        <v>#VALUE!</v>
      </c>
      <c r="CN73" s="391" t="e">
        <f t="shared" ref="CN73:CN136" ca="1" si="128">(Lime_Leak*CM73)+MIN(Lime_Leach_Max,10^(CD73-pH_Leach_A)/10^(pH_Equil-pH_Leach_A))*CM73</f>
        <v>#VALUE!</v>
      </c>
      <c r="CO73" s="391" t="e">
        <f t="shared" ref="CO73:CO136" ca="1" si="129">(CM73-CN73)/CF73</f>
        <v>#VALUE!</v>
      </c>
      <c r="CP73" s="389" t="e">
        <f t="shared" ref="CP73:CP136" ca="1" si="130">CD73+CO73</f>
        <v>#VALUE!</v>
      </c>
      <c r="CQ73" s="389" t="e">
        <f t="shared" ref="CQ73:CQ136" ca="1" si="131">MAX(0,(CP73-MAX(pH_Leach_A,pH_Initial_A))*CF73)</f>
        <v>#VALUE!</v>
      </c>
      <c r="CR73" s="393" t="e">
        <f t="shared" ref="CR73:CR136" ca="1" si="132">CG73*(MIN(Alkali_Leach_Max,(10^(CP73-pH_Leach_A)/10^(pH_Equil-pH_Leach_A)))*CQ73)</f>
        <v>#VALUE!</v>
      </c>
      <c r="CS73" s="389" t="e">
        <f t="shared" ref="CS73:CS136" ca="1" si="133">-CR73/CF73</f>
        <v>#VALUE!</v>
      </c>
      <c r="CT73" s="394"/>
      <c r="CU73" s="372"/>
      <c r="CV73" s="389" t="e">
        <f t="shared" ca="1" si="75"/>
        <v>#VALUE!</v>
      </c>
      <c r="CW73" s="389" t="e">
        <f ca="1">'Site&amp;Soil'!$G$173*EXP('Site&amp;Soil'!$G$174*CV73)</f>
        <v>#VALUE!</v>
      </c>
      <c r="CX73" s="389" t="e">
        <f t="shared" ref="CX73:CX136" ca="1" si="134">((0.66+45*Soil_OC_B+0.63*CW73)*0.5)*Soil_BD_B*(1-Gravel_Pct_B)</f>
        <v>#VALUE!</v>
      </c>
      <c r="CY73" s="389">
        <f t="shared" si="88"/>
        <v>0</v>
      </c>
      <c r="CZ73" s="390" t="e">
        <f t="shared" ref="CZ73:CZ136" ca="1" si="135">k*(10^-CV73-10^-pH_Equil)*CY73*10000</f>
        <v>#VALUE!</v>
      </c>
      <c r="DA73" s="391">
        <f t="shared" ref="DA73:DA136" si="136">CA73*Lime_NV_B</f>
        <v>0</v>
      </c>
      <c r="DB73" s="392">
        <f t="shared" ref="DB73:DB136" si="137">CA73*CaCO3_SA_B</f>
        <v>0</v>
      </c>
      <c r="DC73" s="392" t="e">
        <f t="shared" ca="1" si="76"/>
        <v>#VALUE!</v>
      </c>
      <c r="DD73" s="391" t="e">
        <f t="shared" ca="1" si="77"/>
        <v>#VALUE!</v>
      </c>
      <c r="DE73" s="391" t="e">
        <f t="shared" ref="DE73:DE136" ca="1" si="138">MAX(0,MIN(CZ73*DC73*0.0001,(pH_Equil-CV73)*CX73,DD73))</f>
        <v>#VALUE!</v>
      </c>
      <c r="DF73" s="391" t="e">
        <f t="shared" ref="DF73:DF136" ca="1" si="139">(Lime_Leak*DE73)+MIN(Lime_Leach_Max,10^(CV73-pH_Leach_B)/10^(pH_Equil-pH_Leach_B))*DE73</f>
        <v>#VALUE!</v>
      </c>
      <c r="DG73" s="391" t="e">
        <f t="shared" ref="DG73:DG136" ca="1" si="140">(CN73+DE73-DF73)/CX73</f>
        <v>#VALUE!</v>
      </c>
      <c r="DH73" s="389" t="e">
        <f t="shared" ref="DH73:DH136" ca="1" si="141">CV73+DG73</f>
        <v>#VALUE!</v>
      </c>
      <c r="DI73" s="389" t="e">
        <f t="shared" ref="DI73:DI136" ca="1" si="142">MAX(0,(DH73-MAX(pH_Leach_B,pH_Initial_B))*CX73)</f>
        <v>#VALUE!</v>
      </c>
      <c r="DJ73" s="393" t="e">
        <f t="shared" ref="DJ73:DJ136" ca="1" si="143">CY73*(MIN(Alkali_Leach_Max,(10^(DH73-pH_Leach_B)/10^(pH_Equil-pH_Leach_B)))*DI73)</f>
        <v>#VALUE!</v>
      </c>
      <c r="DK73" s="389" t="e">
        <f t="shared" ref="DK73:DK136" ca="1" si="144">(CR73-DJ73)/CX73</f>
        <v>#VALUE!</v>
      </c>
      <c r="DL73" s="394"/>
      <c r="DM73" s="372"/>
      <c r="DN73" s="389" t="e">
        <f t="shared" ca="1" si="78"/>
        <v>#VALUE!</v>
      </c>
      <c r="DO73" s="389" t="e">
        <f ca="1">'Site&amp;Soil'!$H$173*EXP('Site&amp;Soil'!$H$174*DN73)</f>
        <v>#VALUE!</v>
      </c>
      <c r="DP73" s="389" t="e">
        <f t="shared" ref="DP73:DP136" ca="1" si="145">((0.66+45*Soil_OC_C+0.63*DO73)*0.5)*Soil_BD_C*(1-Gravel_Pct_C)</f>
        <v>#VALUE!</v>
      </c>
      <c r="DQ73" s="389">
        <f t="shared" si="89"/>
        <v>0</v>
      </c>
      <c r="DR73" s="390" t="e">
        <f t="shared" ref="DR73:DR136" ca="1" si="146">k*(10^-DN73-10^-pH_Equil)*DQ73*10000</f>
        <v>#VALUE!</v>
      </c>
      <c r="DS73" s="391">
        <f t="shared" ref="DS73:DS136" si="147">CB73*Lime_NV_B</f>
        <v>0</v>
      </c>
      <c r="DT73" s="392">
        <f t="shared" ref="DT73:DT136" si="148">CB73*CaCO3_SA_B</f>
        <v>0</v>
      </c>
      <c r="DU73" s="392" t="e">
        <f t="shared" ca="1" si="79"/>
        <v>#VALUE!</v>
      </c>
      <c r="DV73" s="391" t="e">
        <f t="shared" ca="1" si="80"/>
        <v>#VALUE!</v>
      </c>
      <c r="DW73" s="391" t="e">
        <f t="shared" ref="DW73:DW136" ca="1" si="149">MAX(0,MIN(DR73*DU73*0.0001,(pH_Equil-DN73)*DP73,DV73))</f>
        <v>#VALUE!</v>
      </c>
      <c r="DX73" s="391" t="e">
        <f t="shared" ref="DX73:DX136" ca="1" si="150">(Lime_Leak*DW73)+MIN(Lime_Leach_Max,10^(DN73-pH_Leach_C)/10^(pH_Equil-pH_Leach_C))*DW73</f>
        <v>#VALUE!</v>
      </c>
      <c r="DY73" s="391" t="e">
        <f t="shared" ref="DY73:DY136" ca="1" si="151">(DF73+DW73-DX73)/DP73</f>
        <v>#VALUE!</v>
      </c>
      <c r="DZ73" s="389" t="e">
        <f t="shared" ref="DZ73:DZ136" ca="1" si="152">DN73+DY73</f>
        <v>#VALUE!</v>
      </c>
      <c r="EA73" s="389" t="e">
        <f t="shared" ref="EA73:EA136" ca="1" si="153">MAX(0,(DZ73-MAX(pH_Leach_C,pH_Initial_C))*DP73)</f>
        <v>#VALUE!</v>
      </c>
      <c r="EB73" s="393" t="e">
        <f t="shared" ref="EB73:EB136" ca="1" si="154">DQ73*(MIN(Alkali_Leach_Max,(10^(DZ73-pH_Leach_C)/10^(pH_Equil-pH_Leach_C)))*EA73)</f>
        <v>#VALUE!</v>
      </c>
      <c r="EC73" s="389" t="e">
        <f t="shared" ref="EC73:EC136" ca="1" si="155">(DJ73-EB73)/DP73</f>
        <v>#VALUE!</v>
      </c>
      <c r="ED73" s="394"/>
      <c r="EE73" s="372"/>
      <c r="EF73" s="392"/>
      <c r="EG73" s="372"/>
      <c r="EH73" s="372"/>
      <c r="EI73" s="372"/>
      <c r="EJ73" s="372"/>
      <c r="EK73" s="372"/>
      <c r="EL73" s="372"/>
      <c r="EM73" s="372"/>
      <c r="EN73" s="372"/>
      <c r="EO73" s="372"/>
      <c r="EP73" s="372"/>
      <c r="EQ73" s="372"/>
      <c r="ER73" s="372"/>
      <c r="ES73" s="372"/>
      <c r="ET73" s="372"/>
    </row>
    <row r="74" spans="1:150" x14ac:dyDescent="0.2">
      <c r="A74" s="372"/>
      <c r="B74" s="372">
        <v>66</v>
      </c>
      <c r="C74" s="372" t="s">
        <v>305</v>
      </c>
      <c r="D74" s="388"/>
      <c r="E74" s="388"/>
      <c r="F74" s="19"/>
      <c r="G74" s="372"/>
      <c r="H74" s="389">
        <f t="shared" ca="1" si="81"/>
        <v>5.9798740899293721</v>
      </c>
      <c r="I74" s="389">
        <f ca="1">'Site&amp;Soil'!$F$173*EXP('Site&amp;Soil'!$F$174*H74)</f>
        <v>0</v>
      </c>
      <c r="J74" s="389">
        <f t="shared" ca="1" si="90"/>
        <v>0.45000000000000007</v>
      </c>
      <c r="K74" s="389">
        <f t="shared" ca="1" si="84"/>
        <v>0.37336407417040579</v>
      </c>
      <c r="L74" s="390">
        <f t="shared" ca="1" si="91"/>
        <v>3.7926673525258531E-3</v>
      </c>
      <c r="M74" s="391">
        <f t="shared" si="92"/>
        <v>0</v>
      </c>
      <c r="N74" s="392">
        <f t="shared" si="93"/>
        <v>0</v>
      </c>
      <c r="O74" s="392">
        <f t="shared" ref="O74:O137" ca="1" si="156">N74+IF(P73-Q73=0,0,(O73*(1-Q73/P73)))</f>
        <v>19593.332432282641</v>
      </c>
      <c r="P74" s="391">
        <f t="shared" ref="P74:P137" ca="1" si="157">P73-Q73+M74</f>
        <v>0.80123546199299667</v>
      </c>
      <c r="Q74" s="391">
        <f t="shared" ca="1" si="94"/>
        <v>7.431099224310434E-3</v>
      </c>
      <c r="R74" s="391">
        <f t="shared" ca="1" si="95"/>
        <v>9.6746047846011805E-4</v>
      </c>
      <c r="S74" s="391">
        <f t="shared" ca="1" si="96"/>
        <v>1.4363641657445145E-2</v>
      </c>
      <c r="T74" s="389">
        <f t="shared" ca="1" si="97"/>
        <v>5.9942377315868169</v>
      </c>
      <c r="U74" s="389">
        <f t="shared" ca="1" si="98"/>
        <v>0.44740697921406769</v>
      </c>
      <c r="V74" s="393">
        <f t="shared" ca="1" si="99"/>
        <v>5.2128234104223759E-3</v>
      </c>
      <c r="W74" s="389">
        <f t="shared" ca="1" si="100"/>
        <v>-1.1584052023160834E-2</v>
      </c>
      <c r="X74" s="394"/>
      <c r="Y74" s="372"/>
      <c r="Z74" s="389">
        <f t="shared" ca="1" si="82"/>
        <v>5.2514442998419808</v>
      </c>
      <c r="AA74" s="389">
        <f ca="1">'Site&amp;Soil'!$G$173*EXP('Site&amp;Soil'!$G$174*Z74)</f>
        <v>0</v>
      </c>
      <c r="AB74" s="389">
        <f t="shared" ca="1" si="101"/>
        <v>0.41625000000000001</v>
      </c>
      <c r="AC74" s="389">
        <f t="shared" si="85"/>
        <v>0</v>
      </c>
      <c r="AD74" s="390">
        <f t="shared" ca="1" si="102"/>
        <v>0</v>
      </c>
      <c r="AE74" s="391">
        <f t="shared" si="103"/>
        <v>0</v>
      </c>
      <c r="AF74" s="392">
        <f t="shared" si="104"/>
        <v>0</v>
      </c>
      <c r="AG74" s="392">
        <f t="shared" ref="AG74:AG137" ca="1" si="158">AF74+IF(AH73-AI73=0,0,(AG73*(1-AI73/AH73)))</f>
        <v>0</v>
      </c>
      <c r="AH74" s="391">
        <f t="shared" ref="AH74:AH137" ca="1" si="159">AH73-AI73+AE74</f>
        <v>0</v>
      </c>
      <c r="AI74" s="391">
        <f t="shared" ca="1" si="105"/>
        <v>0</v>
      </c>
      <c r="AJ74" s="391">
        <f t="shared" ca="1" si="106"/>
        <v>0</v>
      </c>
      <c r="AK74" s="391">
        <f t="shared" ca="1" si="107"/>
        <v>2.3242293776819653E-3</v>
      </c>
      <c r="AL74" s="389">
        <f t="shared" ca="1" si="108"/>
        <v>5.2537685292196628</v>
      </c>
      <c r="AM74" s="389">
        <f t="shared" ca="1" si="109"/>
        <v>0.10563115028768462</v>
      </c>
      <c r="AN74" s="393">
        <f t="shared" ca="1" si="110"/>
        <v>0</v>
      </c>
      <c r="AO74" s="389">
        <f t="shared" ca="1" si="111"/>
        <v>1.25232994844982E-2</v>
      </c>
      <c r="AP74" s="394"/>
      <c r="AQ74" s="372"/>
      <c r="AR74" s="389">
        <f t="shared" ca="1" si="83"/>
        <v>4.4599999999999991</v>
      </c>
      <c r="AS74" s="389">
        <f ca="1">'Site&amp;Soil'!$H$173*EXP('Site&amp;Soil'!$H$174*AR74)</f>
        <v>0</v>
      </c>
      <c r="AT74" s="389">
        <f t="shared" ca="1" si="112"/>
        <v>0.38250000000000001</v>
      </c>
      <c r="AU74" s="389">
        <f t="shared" si="86"/>
        <v>0</v>
      </c>
      <c r="AV74" s="390">
        <f t="shared" ca="1" si="113"/>
        <v>0</v>
      </c>
      <c r="AW74" s="391">
        <f t="shared" si="114"/>
        <v>0</v>
      </c>
      <c r="AX74" s="392">
        <f t="shared" si="115"/>
        <v>0</v>
      </c>
      <c r="AY74" s="392">
        <f t="shared" ref="AY74:AY137" ca="1" si="160">AX74+IF(AZ73-BA73=0,0,(AY73*(1-BA73/AZ73)))</f>
        <v>0</v>
      </c>
      <c r="AZ74" s="391">
        <f t="shared" ref="AZ74:AZ137" ca="1" si="161">AZ73-BA73+AW74</f>
        <v>0</v>
      </c>
      <c r="BA74" s="391">
        <f t="shared" ca="1" si="116"/>
        <v>0</v>
      </c>
      <c r="BB74" s="391">
        <f t="shared" ca="1" si="117"/>
        <v>0</v>
      </c>
      <c r="BC74" s="391">
        <f t="shared" ca="1" si="118"/>
        <v>0</v>
      </c>
      <c r="BD74" s="389">
        <f t="shared" ca="1" si="119"/>
        <v>4.4599999999999991</v>
      </c>
      <c r="BE74" s="389">
        <f t="shared" ca="1" si="120"/>
        <v>2.2949999999999512E-2</v>
      </c>
      <c r="BF74" s="393">
        <f t="shared" ca="1" si="121"/>
        <v>0</v>
      </c>
      <c r="BG74" s="389">
        <f t="shared" ca="1" si="122"/>
        <v>0</v>
      </c>
      <c r="BH74" s="394"/>
      <c r="BI74" s="372"/>
      <c r="BJ74" s="392"/>
      <c r="BK74" s="372"/>
      <c r="BL74" s="372"/>
      <c r="BM74" s="372"/>
      <c r="BN74" s="372"/>
      <c r="BO74" s="372"/>
      <c r="BP74" s="372"/>
      <c r="BQ74" s="372"/>
      <c r="BR74" s="372"/>
      <c r="BS74" s="372"/>
      <c r="BT74" s="372"/>
      <c r="BU74" s="372"/>
      <c r="BV74" s="372"/>
      <c r="BW74" s="372"/>
      <c r="BX74" s="372"/>
      <c r="BZ74" s="388"/>
      <c r="CA74" s="388"/>
      <c r="CB74" s="19"/>
      <c r="CC74" s="372"/>
      <c r="CD74" s="389" t="e">
        <f t="shared" ref="CD74:CD137" ca="1" si="162">CP73+CS73+CT73</f>
        <v>#VALUE!</v>
      </c>
      <c r="CE74" s="389" t="e">
        <f ca="1">'Site&amp;Soil'!$F$173*EXP('Site&amp;Soil'!$F$174*CD74)</f>
        <v>#VALUE!</v>
      </c>
      <c r="CF74" s="389" t="e">
        <f t="shared" ca="1" si="123"/>
        <v>#VALUE!</v>
      </c>
      <c r="CG74" s="389">
        <f t="shared" si="87"/>
        <v>0</v>
      </c>
      <c r="CH74" s="390" t="e">
        <f t="shared" ca="1" si="124"/>
        <v>#VALUE!</v>
      </c>
      <c r="CI74" s="391">
        <f t="shared" si="125"/>
        <v>0</v>
      </c>
      <c r="CJ74" s="392">
        <f t="shared" si="126"/>
        <v>0</v>
      </c>
      <c r="CK74" s="392" t="e">
        <f t="shared" ref="CK74:CK137" ca="1" si="163">CJ74+IF(CL73-CM73=0,0,(CK73*(1-CM73/CL73)))</f>
        <v>#VALUE!</v>
      </c>
      <c r="CL74" s="391" t="e">
        <f t="shared" ref="CL74:CL137" ca="1" si="164">CL73-CM73+CI74</f>
        <v>#VALUE!</v>
      </c>
      <c r="CM74" s="391" t="e">
        <f t="shared" ca="1" si="127"/>
        <v>#VALUE!</v>
      </c>
      <c r="CN74" s="391" t="e">
        <f t="shared" ca="1" si="128"/>
        <v>#VALUE!</v>
      </c>
      <c r="CO74" s="391" t="e">
        <f t="shared" ca="1" si="129"/>
        <v>#VALUE!</v>
      </c>
      <c r="CP74" s="389" t="e">
        <f t="shared" ca="1" si="130"/>
        <v>#VALUE!</v>
      </c>
      <c r="CQ74" s="389" t="e">
        <f t="shared" ca="1" si="131"/>
        <v>#VALUE!</v>
      </c>
      <c r="CR74" s="393" t="e">
        <f t="shared" ca="1" si="132"/>
        <v>#VALUE!</v>
      </c>
      <c r="CS74" s="389" t="e">
        <f t="shared" ca="1" si="133"/>
        <v>#VALUE!</v>
      </c>
      <c r="CT74" s="394"/>
      <c r="CU74" s="372"/>
      <c r="CV74" s="389" t="e">
        <f t="shared" ref="CV74:CV137" ca="1" si="165">DH73+DK73+DL73</f>
        <v>#VALUE!</v>
      </c>
      <c r="CW74" s="389" t="e">
        <f ca="1">'Site&amp;Soil'!$G$173*EXP('Site&amp;Soil'!$G$174*CV74)</f>
        <v>#VALUE!</v>
      </c>
      <c r="CX74" s="389" t="e">
        <f t="shared" ca="1" si="134"/>
        <v>#VALUE!</v>
      </c>
      <c r="CY74" s="389">
        <f t="shared" si="88"/>
        <v>0</v>
      </c>
      <c r="CZ74" s="390" t="e">
        <f t="shared" ca="1" si="135"/>
        <v>#VALUE!</v>
      </c>
      <c r="DA74" s="391">
        <f t="shared" si="136"/>
        <v>0</v>
      </c>
      <c r="DB74" s="392">
        <f t="shared" si="137"/>
        <v>0</v>
      </c>
      <c r="DC74" s="392" t="e">
        <f t="shared" ref="DC74:DC137" ca="1" si="166">DB74+IF(DD73-DE73=0,0,(DC73*(1-DE73/DD73)))</f>
        <v>#VALUE!</v>
      </c>
      <c r="DD74" s="391" t="e">
        <f t="shared" ref="DD74:DD137" ca="1" si="167">DD73-DE73+DA74</f>
        <v>#VALUE!</v>
      </c>
      <c r="DE74" s="391" t="e">
        <f t="shared" ca="1" si="138"/>
        <v>#VALUE!</v>
      </c>
      <c r="DF74" s="391" t="e">
        <f t="shared" ca="1" si="139"/>
        <v>#VALUE!</v>
      </c>
      <c r="DG74" s="391" t="e">
        <f t="shared" ca="1" si="140"/>
        <v>#VALUE!</v>
      </c>
      <c r="DH74" s="389" t="e">
        <f t="shared" ca="1" si="141"/>
        <v>#VALUE!</v>
      </c>
      <c r="DI74" s="389" t="e">
        <f t="shared" ca="1" si="142"/>
        <v>#VALUE!</v>
      </c>
      <c r="DJ74" s="393" t="e">
        <f t="shared" ca="1" si="143"/>
        <v>#VALUE!</v>
      </c>
      <c r="DK74" s="389" t="e">
        <f t="shared" ca="1" si="144"/>
        <v>#VALUE!</v>
      </c>
      <c r="DL74" s="394"/>
      <c r="DM74" s="372"/>
      <c r="DN74" s="389" t="e">
        <f t="shared" ref="DN74:DN137" ca="1" si="168">DZ73+EC73+ED73</f>
        <v>#VALUE!</v>
      </c>
      <c r="DO74" s="389" t="e">
        <f ca="1">'Site&amp;Soil'!$H$173*EXP('Site&amp;Soil'!$H$174*DN74)</f>
        <v>#VALUE!</v>
      </c>
      <c r="DP74" s="389" t="e">
        <f t="shared" ca="1" si="145"/>
        <v>#VALUE!</v>
      </c>
      <c r="DQ74" s="389">
        <f t="shared" si="89"/>
        <v>0</v>
      </c>
      <c r="DR74" s="390" t="e">
        <f t="shared" ca="1" si="146"/>
        <v>#VALUE!</v>
      </c>
      <c r="DS74" s="391">
        <f t="shared" si="147"/>
        <v>0</v>
      </c>
      <c r="DT74" s="392">
        <f t="shared" si="148"/>
        <v>0</v>
      </c>
      <c r="DU74" s="392" t="e">
        <f t="shared" ref="DU74:DU137" ca="1" si="169">DT74+IF(DV73-DW73=0,0,(DU73*(1-DW73/DV73)))</f>
        <v>#VALUE!</v>
      </c>
      <c r="DV74" s="391" t="e">
        <f t="shared" ref="DV74:DV137" ca="1" si="170">DV73-DW73+DS74</f>
        <v>#VALUE!</v>
      </c>
      <c r="DW74" s="391" t="e">
        <f t="shared" ca="1" si="149"/>
        <v>#VALUE!</v>
      </c>
      <c r="DX74" s="391" t="e">
        <f t="shared" ca="1" si="150"/>
        <v>#VALUE!</v>
      </c>
      <c r="DY74" s="391" t="e">
        <f t="shared" ca="1" si="151"/>
        <v>#VALUE!</v>
      </c>
      <c r="DZ74" s="389" t="e">
        <f t="shared" ca="1" si="152"/>
        <v>#VALUE!</v>
      </c>
      <c r="EA74" s="389" t="e">
        <f t="shared" ca="1" si="153"/>
        <v>#VALUE!</v>
      </c>
      <c r="EB74" s="393" t="e">
        <f t="shared" ca="1" si="154"/>
        <v>#VALUE!</v>
      </c>
      <c r="EC74" s="389" t="e">
        <f t="shared" ca="1" si="155"/>
        <v>#VALUE!</v>
      </c>
      <c r="ED74" s="394"/>
      <c r="EE74" s="372"/>
      <c r="EF74" s="392"/>
      <c r="EG74" s="372"/>
      <c r="EH74" s="372"/>
      <c r="EI74" s="372"/>
      <c r="EJ74" s="372"/>
      <c r="EK74" s="372"/>
      <c r="EL74" s="372"/>
      <c r="EM74" s="372"/>
      <c r="EN74" s="372"/>
      <c r="EO74" s="372"/>
      <c r="EP74" s="372"/>
      <c r="EQ74" s="372"/>
      <c r="ER74" s="372"/>
      <c r="ES74" s="372"/>
      <c r="ET74" s="372"/>
    </row>
    <row r="75" spans="1:150" x14ac:dyDescent="0.2">
      <c r="A75" s="372"/>
      <c r="B75" s="372">
        <v>67</v>
      </c>
      <c r="C75" s="372" t="s">
        <v>306</v>
      </c>
      <c r="D75" s="388"/>
      <c r="E75" s="388"/>
      <c r="F75" s="19"/>
      <c r="G75" s="372"/>
      <c r="H75" s="389">
        <f t="shared" ref="H75:H138" ca="1" si="171">T74+W74+X74</f>
        <v>5.982653679563656</v>
      </c>
      <c r="I75" s="389">
        <f ca="1">'Site&amp;Soil'!$F$173*EXP('Site&amp;Soil'!$F$174*H75)</f>
        <v>0</v>
      </c>
      <c r="J75" s="389">
        <f t="shared" ca="1" si="90"/>
        <v>0.45000000000000007</v>
      </c>
      <c r="K75" s="389">
        <f t="shared" ca="1" si="84"/>
        <v>0.41006021458614561</v>
      </c>
      <c r="L75" s="390">
        <f t="shared" ca="1" si="91"/>
        <v>4.1380282836630837E-3</v>
      </c>
      <c r="M75" s="391">
        <f t="shared" si="92"/>
        <v>0</v>
      </c>
      <c r="N75" s="392">
        <f t="shared" si="93"/>
        <v>0</v>
      </c>
      <c r="O75" s="392">
        <f t="shared" ca="1" si="156"/>
        <v>19411.613069690993</v>
      </c>
      <c r="P75" s="391">
        <f t="shared" ca="1" si="157"/>
        <v>0.79380436276868627</v>
      </c>
      <c r="Q75" s="391">
        <f t="shared" ca="1" si="94"/>
        <v>8.0325803913905303E-3</v>
      </c>
      <c r="R75" s="391">
        <f t="shared" ca="1" si="95"/>
        <v>1.0473248690475801E-3</v>
      </c>
      <c r="S75" s="391">
        <f t="shared" ca="1" si="96"/>
        <v>1.5522790049650998E-2</v>
      </c>
      <c r="T75" s="389">
        <f t="shared" ca="1" si="97"/>
        <v>5.9981764696133073</v>
      </c>
      <c r="U75" s="389">
        <f t="shared" ca="1" si="98"/>
        <v>0.44917941132598838</v>
      </c>
      <c r="V75" s="393">
        <f t="shared" ca="1" si="99"/>
        <v>5.800213047021969E-3</v>
      </c>
      <c r="W75" s="389">
        <f t="shared" ca="1" si="100"/>
        <v>-1.2889362326715484E-2</v>
      </c>
      <c r="X75" s="394"/>
      <c r="Y75" s="372"/>
      <c r="Z75" s="389">
        <f t="shared" ref="Z75:Z138" ca="1" si="172">AL74+AO74+AP74</f>
        <v>5.2662918287041611</v>
      </c>
      <c r="AA75" s="389">
        <f ca="1">'Site&amp;Soil'!$G$173*EXP('Site&amp;Soil'!$G$174*Z75)</f>
        <v>0</v>
      </c>
      <c r="AB75" s="389">
        <f t="shared" ca="1" si="101"/>
        <v>0.41625000000000001</v>
      </c>
      <c r="AC75" s="389">
        <f t="shared" si="85"/>
        <v>0</v>
      </c>
      <c r="AD75" s="390">
        <f t="shared" ca="1" si="102"/>
        <v>0</v>
      </c>
      <c r="AE75" s="391">
        <f t="shared" si="103"/>
        <v>0</v>
      </c>
      <c r="AF75" s="392">
        <f t="shared" si="104"/>
        <v>0</v>
      </c>
      <c r="AG75" s="392">
        <f t="shared" ca="1" si="158"/>
        <v>0</v>
      </c>
      <c r="AH75" s="391">
        <f t="shared" ca="1" si="159"/>
        <v>0</v>
      </c>
      <c r="AI75" s="391">
        <f t="shared" ca="1" si="105"/>
        <v>0</v>
      </c>
      <c r="AJ75" s="391">
        <f t="shared" ca="1" si="106"/>
        <v>0</v>
      </c>
      <c r="AK75" s="391">
        <f t="shared" ca="1" si="107"/>
        <v>2.5160957814956879E-3</v>
      </c>
      <c r="AL75" s="389">
        <f t="shared" ca="1" si="108"/>
        <v>5.2688079244856567</v>
      </c>
      <c r="AM75" s="389">
        <f t="shared" ca="1" si="109"/>
        <v>0.11189129856715462</v>
      </c>
      <c r="AN75" s="393">
        <f t="shared" ca="1" si="110"/>
        <v>0</v>
      </c>
      <c r="AO75" s="389">
        <f t="shared" ca="1" si="111"/>
        <v>1.3934445758611337E-2</v>
      </c>
      <c r="AP75" s="394"/>
      <c r="AQ75" s="372"/>
      <c r="AR75" s="389">
        <f t="shared" ref="AR75:AR138" ca="1" si="173">BD74+BG74+BH74</f>
        <v>4.4599999999999991</v>
      </c>
      <c r="AS75" s="389">
        <f ca="1">'Site&amp;Soil'!$H$173*EXP('Site&amp;Soil'!$H$174*AR75)</f>
        <v>0</v>
      </c>
      <c r="AT75" s="389">
        <f t="shared" ca="1" si="112"/>
        <v>0.38250000000000001</v>
      </c>
      <c r="AU75" s="389">
        <f t="shared" si="86"/>
        <v>0</v>
      </c>
      <c r="AV75" s="390">
        <f t="shared" ca="1" si="113"/>
        <v>0</v>
      </c>
      <c r="AW75" s="391">
        <f t="shared" si="114"/>
        <v>0</v>
      </c>
      <c r="AX75" s="392">
        <f t="shared" si="115"/>
        <v>0</v>
      </c>
      <c r="AY75" s="392">
        <f t="shared" ca="1" si="160"/>
        <v>0</v>
      </c>
      <c r="AZ75" s="391">
        <f t="shared" ca="1" si="161"/>
        <v>0</v>
      </c>
      <c r="BA75" s="391">
        <f t="shared" ca="1" si="116"/>
        <v>0</v>
      </c>
      <c r="BB75" s="391">
        <f t="shared" ca="1" si="117"/>
        <v>0</v>
      </c>
      <c r="BC75" s="391">
        <f t="shared" ca="1" si="118"/>
        <v>0</v>
      </c>
      <c r="BD75" s="389">
        <f t="shared" ca="1" si="119"/>
        <v>4.4599999999999991</v>
      </c>
      <c r="BE75" s="389">
        <f t="shared" ca="1" si="120"/>
        <v>2.2949999999999512E-2</v>
      </c>
      <c r="BF75" s="393">
        <f t="shared" ca="1" si="121"/>
        <v>0</v>
      </c>
      <c r="BG75" s="389">
        <f t="shared" ca="1" si="122"/>
        <v>0</v>
      </c>
      <c r="BH75" s="394"/>
      <c r="BI75" s="372"/>
      <c r="BJ75" s="392"/>
      <c r="BK75" s="372"/>
      <c r="BL75" s="372"/>
      <c r="BM75" s="372"/>
      <c r="BN75" s="372"/>
      <c r="BO75" s="372"/>
      <c r="BP75" s="372"/>
      <c r="BQ75" s="372"/>
      <c r="BR75" s="372"/>
      <c r="BS75" s="372"/>
      <c r="BT75" s="372"/>
      <c r="BU75" s="372"/>
      <c r="BV75" s="372"/>
      <c r="BW75" s="372"/>
      <c r="BX75" s="372"/>
      <c r="BZ75" s="388"/>
      <c r="CA75" s="388"/>
      <c r="CB75" s="19"/>
      <c r="CC75" s="372"/>
      <c r="CD75" s="389" t="e">
        <f t="shared" ca="1" si="162"/>
        <v>#VALUE!</v>
      </c>
      <c r="CE75" s="389" t="e">
        <f ca="1">'Site&amp;Soil'!$F$173*EXP('Site&amp;Soil'!$F$174*CD75)</f>
        <v>#VALUE!</v>
      </c>
      <c r="CF75" s="389" t="e">
        <f t="shared" ca="1" si="123"/>
        <v>#VALUE!</v>
      </c>
      <c r="CG75" s="389">
        <f t="shared" si="87"/>
        <v>0</v>
      </c>
      <c r="CH75" s="390" t="e">
        <f t="shared" ca="1" si="124"/>
        <v>#VALUE!</v>
      </c>
      <c r="CI75" s="391">
        <f t="shared" si="125"/>
        <v>0</v>
      </c>
      <c r="CJ75" s="392">
        <f t="shared" si="126"/>
        <v>0</v>
      </c>
      <c r="CK75" s="392" t="e">
        <f t="shared" ca="1" si="163"/>
        <v>#VALUE!</v>
      </c>
      <c r="CL75" s="391" t="e">
        <f t="shared" ca="1" si="164"/>
        <v>#VALUE!</v>
      </c>
      <c r="CM75" s="391" t="e">
        <f t="shared" ca="1" si="127"/>
        <v>#VALUE!</v>
      </c>
      <c r="CN75" s="391" t="e">
        <f t="shared" ca="1" si="128"/>
        <v>#VALUE!</v>
      </c>
      <c r="CO75" s="391" t="e">
        <f t="shared" ca="1" si="129"/>
        <v>#VALUE!</v>
      </c>
      <c r="CP75" s="389" t="e">
        <f t="shared" ca="1" si="130"/>
        <v>#VALUE!</v>
      </c>
      <c r="CQ75" s="389" t="e">
        <f t="shared" ca="1" si="131"/>
        <v>#VALUE!</v>
      </c>
      <c r="CR75" s="393" t="e">
        <f t="shared" ca="1" si="132"/>
        <v>#VALUE!</v>
      </c>
      <c r="CS75" s="389" t="e">
        <f t="shared" ca="1" si="133"/>
        <v>#VALUE!</v>
      </c>
      <c r="CT75" s="394"/>
      <c r="CU75" s="372"/>
      <c r="CV75" s="389" t="e">
        <f t="shared" ca="1" si="165"/>
        <v>#VALUE!</v>
      </c>
      <c r="CW75" s="389" t="e">
        <f ca="1">'Site&amp;Soil'!$G$173*EXP('Site&amp;Soil'!$G$174*CV75)</f>
        <v>#VALUE!</v>
      </c>
      <c r="CX75" s="389" t="e">
        <f t="shared" ca="1" si="134"/>
        <v>#VALUE!</v>
      </c>
      <c r="CY75" s="389">
        <f t="shared" si="88"/>
        <v>0</v>
      </c>
      <c r="CZ75" s="390" t="e">
        <f t="shared" ca="1" si="135"/>
        <v>#VALUE!</v>
      </c>
      <c r="DA75" s="391">
        <f t="shared" si="136"/>
        <v>0</v>
      </c>
      <c r="DB75" s="392">
        <f t="shared" si="137"/>
        <v>0</v>
      </c>
      <c r="DC75" s="392" t="e">
        <f t="shared" ca="1" si="166"/>
        <v>#VALUE!</v>
      </c>
      <c r="DD75" s="391" t="e">
        <f t="shared" ca="1" si="167"/>
        <v>#VALUE!</v>
      </c>
      <c r="DE75" s="391" t="e">
        <f t="shared" ca="1" si="138"/>
        <v>#VALUE!</v>
      </c>
      <c r="DF75" s="391" t="e">
        <f t="shared" ca="1" si="139"/>
        <v>#VALUE!</v>
      </c>
      <c r="DG75" s="391" t="e">
        <f t="shared" ca="1" si="140"/>
        <v>#VALUE!</v>
      </c>
      <c r="DH75" s="389" t="e">
        <f t="shared" ca="1" si="141"/>
        <v>#VALUE!</v>
      </c>
      <c r="DI75" s="389" t="e">
        <f t="shared" ca="1" si="142"/>
        <v>#VALUE!</v>
      </c>
      <c r="DJ75" s="393" t="e">
        <f t="shared" ca="1" si="143"/>
        <v>#VALUE!</v>
      </c>
      <c r="DK75" s="389" t="e">
        <f t="shared" ca="1" si="144"/>
        <v>#VALUE!</v>
      </c>
      <c r="DL75" s="394"/>
      <c r="DM75" s="372"/>
      <c r="DN75" s="389" t="e">
        <f t="shared" ca="1" si="168"/>
        <v>#VALUE!</v>
      </c>
      <c r="DO75" s="389" t="e">
        <f ca="1">'Site&amp;Soil'!$H$173*EXP('Site&amp;Soil'!$H$174*DN75)</f>
        <v>#VALUE!</v>
      </c>
      <c r="DP75" s="389" t="e">
        <f t="shared" ca="1" si="145"/>
        <v>#VALUE!</v>
      </c>
      <c r="DQ75" s="389">
        <f t="shared" si="89"/>
        <v>0</v>
      </c>
      <c r="DR75" s="390" t="e">
        <f t="shared" ca="1" si="146"/>
        <v>#VALUE!</v>
      </c>
      <c r="DS75" s="391">
        <f t="shared" si="147"/>
        <v>0</v>
      </c>
      <c r="DT75" s="392">
        <f t="shared" si="148"/>
        <v>0</v>
      </c>
      <c r="DU75" s="392" t="e">
        <f t="shared" ca="1" si="169"/>
        <v>#VALUE!</v>
      </c>
      <c r="DV75" s="391" t="e">
        <f t="shared" ca="1" si="170"/>
        <v>#VALUE!</v>
      </c>
      <c r="DW75" s="391" t="e">
        <f t="shared" ca="1" si="149"/>
        <v>#VALUE!</v>
      </c>
      <c r="DX75" s="391" t="e">
        <f t="shared" ca="1" si="150"/>
        <v>#VALUE!</v>
      </c>
      <c r="DY75" s="391" t="e">
        <f t="shared" ca="1" si="151"/>
        <v>#VALUE!</v>
      </c>
      <c r="DZ75" s="389" t="e">
        <f t="shared" ca="1" si="152"/>
        <v>#VALUE!</v>
      </c>
      <c r="EA75" s="389" t="e">
        <f t="shared" ca="1" si="153"/>
        <v>#VALUE!</v>
      </c>
      <c r="EB75" s="393" t="e">
        <f t="shared" ca="1" si="154"/>
        <v>#VALUE!</v>
      </c>
      <c r="EC75" s="389" t="e">
        <f t="shared" ca="1" si="155"/>
        <v>#VALUE!</v>
      </c>
      <c r="ED75" s="394"/>
      <c r="EE75" s="372"/>
      <c r="EF75" s="392"/>
      <c r="EG75" s="372"/>
      <c r="EH75" s="372"/>
      <c r="EI75" s="372"/>
      <c r="EJ75" s="372"/>
      <c r="EK75" s="372"/>
      <c r="EL75" s="372"/>
      <c r="EM75" s="372"/>
      <c r="EN75" s="372"/>
      <c r="EO75" s="372"/>
      <c r="EP75" s="372"/>
      <c r="EQ75" s="372"/>
      <c r="ER75" s="372"/>
      <c r="ES75" s="372"/>
      <c r="ET75" s="372"/>
    </row>
    <row r="76" spans="1:150" x14ac:dyDescent="0.2">
      <c r="A76" s="372"/>
      <c r="B76" s="372">
        <v>68</v>
      </c>
      <c r="C76" s="372" t="s">
        <v>307</v>
      </c>
      <c r="D76" s="388"/>
      <c r="E76" s="388"/>
      <c r="F76" s="19"/>
      <c r="G76" s="372"/>
      <c r="H76" s="389">
        <f t="shared" ca="1" si="171"/>
        <v>5.9852871072865916</v>
      </c>
      <c r="I76" s="389">
        <f ca="1">'Site&amp;Soil'!$F$173*EXP('Site&amp;Soil'!$F$174*H76)</f>
        <v>0</v>
      </c>
      <c r="J76" s="389">
        <f t="shared" ca="1" si="90"/>
        <v>0.45000000000000007</v>
      </c>
      <c r="K76" s="389">
        <f t="shared" ca="1" si="84"/>
        <v>0.42307692307692307</v>
      </c>
      <c r="L76" s="390">
        <f t="shared" ca="1" si="91"/>
        <v>4.2427647103338243E-3</v>
      </c>
      <c r="M76" s="391">
        <f t="shared" si="92"/>
        <v>0</v>
      </c>
      <c r="N76" s="392">
        <f t="shared" si="93"/>
        <v>0</v>
      </c>
      <c r="O76" s="392">
        <f t="shared" ca="1" si="156"/>
        <v>19215.185146361102</v>
      </c>
      <c r="P76" s="391">
        <f t="shared" ca="1" si="157"/>
        <v>0.78577178237729572</v>
      </c>
      <c r="Q76" s="391">
        <f t="shared" ca="1" si="94"/>
        <v>8.1525509441511563E-3</v>
      </c>
      <c r="R76" s="391">
        <f t="shared" ca="1" si="95"/>
        <v>1.0644737957581749E-3</v>
      </c>
      <c r="S76" s="391">
        <f t="shared" ca="1" si="96"/>
        <v>1.5751282551984401E-2</v>
      </c>
      <c r="T76" s="389">
        <f t="shared" ca="1" si="97"/>
        <v>6.001038389838576</v>
      </c>
      <c r="U76" s="389">
        <f t="shared" ca="1" si="98"/>
        <v>0.45046727542735926</v>
      </c>
      <c r="V76" s="393">
        <f t="shared" ca="1" si="99"/>
        <v>6.041168841914313E-3</v>
      </c>
      <c r="W76" s="389">
        <f t="shared" ca="1" si="100"/>
        <v>-1.3424819648698471E-2</v>
      </c>
      <c r="X76" s="394"/>
      <c r="Y76" s="372"/>
      <c r="Z76" s="389">
        <f t="shared" ca="1" si="172"/>
        <v>5.282742370244268</v>
      </c>
      <c r="AA76" s="389">
        <f ca="1">'Site&amp;Soil'!$G$173*EXP('Site&amp;Soil'!$G$174*Z76)</f>
        <v>0</v>
      </c>
      <c r="AB76" s="389">
        <f t="shared" ca="1" si="101"/>
        <v>0.41625000000000001</v>
      </c>
      <c r="AC76" s="389">
        <f t="shared" si="85"/>
        <v>0</v>
      </c>
      <c r="AD76" s="390">
        <f t="shared" ca="1" si="102"/>
        <v>0</v>
      </c>
      <c r="AE76" s="391">
        <f t="shared" si="103"/>
        <v>0</v>
      </c>
      <c r="AF76" s="392">
        <f t="shared" si="104"/>
        <v>0</v>
      </c>
      <c r="AG76" s="392">
        <f t="shared" ca="1" si="158"/>
        <v>0</v>
      </c>
      <c r="AH76" s="391">
        <f t="shared" ca="1" si="159"/>
        <v>0</v>
      </c>
      <c r="AI76" s="391">
        <f t="shared" ca="1" si="105"/>
        <v>0</v>
      </c>
      <c r="AJ76" s="391">
        <f t="shared" ca="1" si="106"/>
        <v>0</v>
      </c>
      <c r="AK76" s="391">
        <f t="shared" ca="1" si="107"/>
        <v>2.5572944042238435E-3</v>
      </c>
      <c r="AL76" s="389">
        <f t="shared" ca="1" si="108"/>
        <v>5.285299664648492</v>
      </c>
      <c r="AM76" s="389">
        <f t="shared" ca="1" si="109"/>
        <v>0.11875598540993479</v>
      </c>
      <c r="AN76" s="393">
        <f t="shared" ca="1" si="110"/>
        <v>0</v>
      </c>
      <c r="AO76" s="389">
        <f t="shared" ca="1" si="111"/>
        <v>1.4513318539133485E-2</v>
      </c>
      <c r="AP76" s="394"/>
      <c r="AQ76" s="372"/>
      <c r="AR76" s="389">
        <f t="shared" ca="1" si="173"/>
        <v>4.4599999999999991</v>
      </c>
      <c r="AS76" s="389">
        <f ca="1">'Site&amp;Soil'!$H$173*EXP('Site&amp;Soil'!$H$174*AR76)</f>
        <v>0</v>
      </c>
      <c r="AT76" s="389">
        <f t="shared" ca="1" si="112"/>
        <v>0.38250000000000001</v>
      </c>
      <c r="AU76" s="389">
        <f t="shared" si="86"/>
        <v>0</v>
      </c>
      <c r="AV76" s="390">
        <f t="shared" ca="1" si="113"/>
        <v>0</v>
      </c>
      <c r="AW76" s="391">
        <f t="shared" si="114"/>
        <v>0</v>
      </c>
      <c r="AX76" s="392">
        <f t="shared" si="115"/>
        <v>0</v>
      </c>
      <c r="AY76" s="392">
        <f t="shared" ca="1" si="160"/>
        <v>0</v>
      </c>
      <c r="AZ76" s="391">
        <f t="shared" ca="1" si="161"/>
        <v>0</v>
      </c>
      <c r="BA76" s="391">
        <f t="shared" ca="1" si="116"/>
        <v>0</v>
      </c>
      <c r="BB76" s="391">
        <f t="shared" ca="1" si="117"/>
        <v>0</v>
      </c>
      <c r="BC76" s="391">
        <f t="shared" ca="1" si="118"/>
        <v>0</v>
      </c>
      <c r="BD76" s="389">
        <f t="shared" ca="1" si="119"/>
        <v>4.4599999999999991</v>
      </c>
      <c r="BE76" s="389">
        <f t="shared" ca="1" si="120"/>
        <v>2.2949999999999512E-2</v>
      </c>
      <c r="BF76" s="393">
        <f t="shared" ca="1" si="121"/>
        <v>0</v>
      </c>
      <c r="BG76" s="389">
        <f t="shared" ca="1" si="122"/>
        <v>0</v>
      </c>
      <c r="BH76" s="394"/>
      <c r="BI76" s="372"/>
      <c r="BJ76" s="392"/>
      <c r="BK76" s="372"/>
      <c r="BL76" s="372"/>
      <c r="BM76" s="372"/>
      <c r="BN76" s="372"/>
      <c r="BO76" s="372"/>
      <c r="BP76" s="372"/>
      <c r="BQ76" s="372"/>
      <c r="BR76" s="372"/>
      <c r="BS76" s="372"/>
      <c r="BT76" s="372"/>
      <c r="BU76" s="372"/>
      <c r="BV76" s="372"/>
      <c r="BW76" s="372"/>
      <c r="BX76" s="372"/>
      <c r="BZ76" s="388"/>
      <c r="CA76" s="388"/>
      <c r="CB76" s="19"/>
      <c r="CC76" s="372"/>
      <c r="CD76" s="389" t="e">
        <f t="shared" ca="1" si="162"/>
        <v>#VALUE!</v>
      </c>
      <c r="CE76" s="389" t="e">
        <f ca="1">'Site&amp;Soil'!$F$173*EXP('Site&amp;Soil'!$F$174*CD76)</f>
        <v>#VALUE!</v>
      </c>
      <c r="CF76" s="389" t="e">
        <f t="shared" ca="1" si="123"/>
        <v>#VALUE!</v>
      </c>
      <c r="CG76" s="389">
        <f t="shared" si="87"/>
        <v>0</v>
      </c>
      <c r="CH76" s="390" t="e">
        <f t="shared" ca="1" si="124"/>
        <v>#VALUE!</v>
      </c>
      <c r="CI76" s="391">
        <f t="shared" si="125"/>
        <v>0</v>
      </c>
      <c r="CJ76" s="392">
        <f t="shared" si="126"/>
        <v>0</v>
      </c>
      <c r="CK76" s="392" t="e">
        <f t="shared" ca="1" si="163"/>
        <v>#VALUE!</v>
      </c>
      <c r="CL76" s="391" t="e">
        <f t="shared" ca="1" si="164"/>
        <v>#VALUE!</v>
      </c>
      <c r="CM76" s="391" t="e">
        <f t="shared" ca="1" si="127"/>
        <v>#VALUE!</v>
      </c>
      <c r="CN76" s="391" t="e">
        <f t="shared" ca="1" si="128"/>
        <v>#VALUE!</v>
      </c>
      <c r="CO76" s="391" t="e">
        <f t="shared" ca="1" si="129"/>
        <v>#VALUE!</v>
      </c>
      <c r="CP76" s="389" t="e">
        <f t="shared" ca="1" si="130"/>
        <v>#VALUE!</v>
      </c>
      <c r="CQ76" s="389" t="e">
        <f t="shared" ca="1" si="131"/>
        <v>#VALUE!</v>
      </c>
      <c r="CR76" s="393" t="e">
        <f t="shared" ca="1" si="132"/>
        <v>#VALUE!</v>
      </c>
      <c r="CS76" s="389" t="e">
        <f t="shared" ca="1" si="133"/>
        <v>#VALUE!</v>
      </c>
      <c r="CT76" s="394"/>
      <c r="CU76" s="372"/>
      <c r="CV76" s="389" t="e">
        <f t="shared" ca="1" si="165"/>
        <v>#VALUE!</v>
      </c>
      <c r="CW76" s="389" t="e">
        <f ca="1">'Site&amp;Soil'!$G$173*EXP('Site&amp;Soil'!$G$174*CV76)</f>
        <v>#VALUE!</v>
      </c>
      <c r="CX76" s="389" t="e">
        <f t="shared" ca="1" si="134"/>
        <v>#VALUE!</v>
      </c>
      <c r="CY76" s="389">
        <f t="shared" si="88"/>
        <v>0</v>
      </c>
      <c r="CZ76" s="390" t="e">
        <f t="shared" ca="1" si="135"/>
        <v>#VALUE!</v>
      </c>
      <c r="DA76" s="391">
        <f t="shared" si="136"/>
        <v>0</v>
      </c>
      <c r="DB76" s="392">
        <f t="shared" si="137"/>
        <v>0</v>
      </c>
      <c r="DC76" s="392" t="e">
        <f t="shared" ca="1" si="166"/>
        <v>#VALUE!</v>
      </c>
      <c r="DD76" s="391" t="e">
        <f t="shared" ca="1" si="167"/>
        <v>#VALUE!</v>
      </c>
      <c r="DE76" s="391" t="e">
        <f t="shared" ca="1" si="138"/>
        <v>#VALUE!</v>
      </c>
      <c r="DF76" s="391" t="e">
        <f t="shared" ca="1" si="139"/>
        <v>#VALUE!</v>
      </c>
      <c r="DG76" s="391" t="e">
        <f t="shared" ca="1" si="140"/>
        <v>#VALUE!</v>
      </c>
      <c r="DH76" s="389" t="e">
        <f t="shared" ca="1" si="141"/>
        <v>#VALUE!</v>
      </c>
      <c r="DI76" s="389" t="e">
        <f t="shared" ca="1" si="142"/>
        <v>#VALUE!</v>
      </c>
      <c r="DJ76" s="393" t="e">
        <f t="shared" ca="1" si="143"/>
        <v>#VALUE!</v>
      </c>
      <c r="DK76" s="389" t="e">
        <f t="shared" ca="1" si="144"/>
        <v>#VALUE!</v>
      </c>
      <c r="DL76" s="394"/>
      <c r="DM76" s="372"/>
      <c r="DN76" s="389" t="e">
        <f t="shared" ca="1" si="168"/>
        <v>#VALUE!</v>
      </c>
      <c r="DO76" s="389" t="e">
        <f ca="1">'Site&amp;Soil'!$H$173*EXP('Site&amp;Soil'!$H$174*DN76)</f>
        <v>#VALUE!</v>
      </c>
      <c r="DP76" s="389" t="e">
        <f t="shared" ca="1" si="145"/>
        <v>#VALUE!</v>
      </c>
      <c r="DQ76" s="389">
        <f t="shared" si="89"/>
        <v>0</v>
      </c>
      <c r="DR76" s="390" t="e">
        <f t="shared" ca="1" si="146"/>
        <v>#VALUE!</v>
      </c>
      <c r="DS76" s="391">
        <f t="shared" si="147"/>
        <v>0</v>
      </c>
      <c r="DT76" s="392">
        <f t="shared" si="148"/>
        <v>0</v>
      </c>
      <c r="DU76" s="392" t="e">
        <f t="shared" ca="1" si="169"/>
        <v>#VALUE!</v>
      </c>
      <c r="DV76" s="391" t="e">
        <f t="shared" ca="1" si="170"/>
        <v>#VALUE!</v>
      </c>
      <c r="DW76" s="391" t="e">
        <f t="shared" ca="1" si="149"/>
        <v>#VALUE!</v>
      </c>
      <c r="DX76" s="391" t="e">
        <f t="shared" ca="1" si="150"/>
        <v>#VALUE!</v>
      </c>
      <c r="DY76" s="391" t="e">
        <f t="shared" ca="1" si="151"/>
        <v>#VALUE!</v>
      </c>
      <c r="DZ76" s="389" t="e">
        <f t="shared" ca="1" si="152"/>
        <v>#VALUE!</v>
      </c>
      <c r="EA76" s="389" t="e">
        <f t="shared" ca="1" si="153"/>
        <v>#VALUE!</v>
      </c>
      <c r="EB76" s="393" t="e">
        <f t="shared" ca="1" si="154"/>
        <v>#VALUE!</v>
      </c>
      <c r="EC76" s="389" t="e">
        <f t="shared" ca="1" si="155"/>
        <v>#VALUE!</v>
      </c>
      <c r="ED76" s="394"/>
      <c r="EE76" s="372"/>
      <c r="EF76" s="392"/>
      <c r="EG76" s="372"/>
      <c r="EH76" s="372"/>
      <c r="EI76" s="372"/>
      <c r="EJ76" s="372"/>
      <c r="EK76" s="372"/>
      <c r="EL76" s="372"/>
      <c r="EM76" s="372"/>
      <c r="EN76" s="372"/>
      <c r="EO76" s="372"/>
      <c r="EP76" s="372"/>
      <c r="EQ76" s="372"/>
      <c r="ER76" s="372"/>
      <c r="ES76" s="372"/>
      <c r="ET76" s="372"/>
    </row>
    <row r="77" spans="1:150" x14ac:dyDescent="0.2">
      <c r="A77" s="372"/>
      <c r="B77" s="372">
        <v>69</v>
      </c>
      <c r="C77" s="372" t="s">
        <v>308</v>
      </c>
      <c r="D77" s="388"/>
      <c r="E77" s="388"/>
      <c r="F77" s="19"/>
      <c r="G77" s="372"/>
      <c r="H77" s="389">
        <f t="shared" ca="1" si="171"/>
        <v>5.9876135701898772</v>
      </c>
      <c r="I77" s="389">
        <f ca="1">'Site&amp;Soil'!$F$173*EXP('Site&amp;Soil'!$F$174*H77)</f>
        <v>0</v>
      </c>
      <c r="J77" s="389">
        <f t="shared" ca="1" si="90"/>
        <v>0.45000000000000007</v>
      </c>
      <c r="K77" s="389">
        <f t="shared" ca="1" si="84"/>
        <v>0.41006021458614561</v>
      </c>
      <c r="L77" s="390">
        <f t="shared" ca="1" si="91"/>
        <v>4.0895659684187626E-3</v>
      </c>
      <c r="M77" s="391">
        <f t="shared" si="92"/>
        <v>0</v>
      </c>
      <c r="N77" s="392">
        <f t="shared" si="93"/>
        <v>0</v>
      </c>
      <c r="O77" s="392">
        <f t="shared" ca="1" si="156"/>
        <v>19015.823475045974</v>
      </c>
      <c r="P77" s="391">
        <f t="shared" ca="1" si="157"/>
        <v>0.7776192314331446</v>
      </c>
      <c r="Q77" s="391">
        <f t="shared" ca="1" si="94"/>
        <v>7.7766464545006627E-3</v>
      </c>
      <c r="R77" s="391">
        <f t="shared" ca="1" si="95"/>
        <v>1.0166690615433013E-3</v>
      </c>
      <c r="S77" s="391">
        <f t="shared" ca="1" si="96"/>
        <v>1.5022171984349689E-2</v>
      </c>
      <c r="T77" s="389">
        <f t="shared" ca="1" si="97"/>
        <v>6.0026357421742267</v>
      </c>
      <c r="U77" s="389">
        <f t="shared" ca="1" si="98"/>
        <v>0.4511860839784021</v>
      </c>
      <c r="V77" s="393">
        <f t="shared" ca="1" si="99"/>
        <v>5.8862550080902038E-3</v>
      </c>
      <c r="W77" s="389">
        <f t="shared" ca="1" si="100"/>
        <v>-1.3080566684644895E-2</v>
      </c>
      <c r="X77" s="394"/>
      <c r="Y77" s="372"/>
      <c r="Z77" s="389">
        <f t="shared" ca="1" si="172"/>
        <v>5.2998129831876257</v>
      </c>
      <c r="AA77" s="389">
        <f ca="1">'Site&amp;Soil'!$G$173*EXP('Site&amp;Soil'!$G$174*Z77)</f>
        <v>0</v>
      </c>
      <c r="AB77" s="389">
        <f t="shared" ca="1" si="101"/>
        <v>0.41625000000000001</v>
      </c>
      <c r="AC77" s="389">
        <f t="shared" si="85"/>
        <v>0</v>
      </c>
      <c r="AD77" s="390">
        <f t="shared" ca="1" si="102"/>
        <v>0</v>
      </c>
      <c r="AE77" s="391">
        <f t="shared" si="103"/>
        <v>0</v>
      </c>
      <c r="AF77" s="392">
        <f t="shared" si="104"/>
        <v>0</v>
      </c>
      <c r="AG77" s="392">
        <f t="shared" ca="1" si="158"/>
        <v>0</v>
      </c>
      <c r="AH77" s="391">
        <f t="shared" ca="1" si="159"/>
        <v>0</v>
      </c>
      <c r="AI77" s="391">
        <f t="shared" ca="1" si="105"/>
        <v>0</v>
      </c>
      <c r="AJ77" s="391">
        <f t="shared" ca="1" si="106"/>
        <v>0</v>
      </c>
      <c r="AK77" s="391">
        <f t="shared" ca="1" si="107"/>
        <v>2.4424481958998227E-3</v>
      </c>
      <c r="AL77" s="389">
        <f t="shared" ca="1" si="108"/>
        <v>5.302255431383526</v>
      </c>
      <c r="AM77" s="389">
        <f t="shared" ca="1" si="109"/>
        <v>0.12581382331339269</v>
      </c>
      <c r="AN77" s="393">
        <f t="shared" ca="1" si="110"/>
        <v>0</v>
      </c>
      <c r="AO77" s="389">
        <f t="shared" ca="1" si="111"/>
        <v>1.4141153172589079E-2</v>
      </c>
      <c r="AP77" s="394"/>
      <c r="AQ77" s="372"/>
      <c r="AR77" s="389">
        <f t="shared" ca="1" si="173"/>
        <v>4.4599999999999991</v>
      </c>
      <c r="AS77" s="389">
        <f ca="1">'Site&amp;Soil'!$H$173*EXP('Site&amp;Soil'!$H$174*AR77)</f>
        <v>0</v>
      </c>
      <c r="AT77" s="389">
        <f t="shared" ca="1" si="112"/>
        <v>0.38250000000000001</v>
      </c>
      <c r="AU77" s="389">
        <f t="shared" si="86"/>
        <v>0</v>
      </c>
      <c r="AV77" s="390">
        <f t="shared" ca="1" si="113"/>
        <v>0</v>
      </c>
      <c r="AW77" s="391">
        <f t="shared" si="114"/>
        <v>0</v>
      </c>
      <c r="AX77" s="392">
        <f t="shared" si="115"/>
        <v>0</v>
      </c>
      <c r="AY77" s="392">
        <f t="shared" ca="1" si="160"/>
        <v>0</v>
      </c>
      <c r="AZ77" s="391">
        <f t="shared" ca="1" si="161"/>
        <v>0</v>
      </c>
      <c r="BA77" s="391">
        <f t="shared" ca="1" si="116"/>
        <v>0</v>
      </c>
      <c r="BB77" s="391">
        <f t="shared" ca="1" si="117"/>
        <v>0</v>
      </c>
      <c r="BC77" s="391">
        <f t="shared" ca="1" si="118"/>
        <v>0</v>
      </c>
      <c r="BD77" s="389">
        <f t="shared" ca="1" si="119"/>
        <v>4.4599999999999991</v>
      </c>
      <c r="BE77" s="389">
        <f t="shared" ca="1" si="120"/>
        <v>2.2949999999999512E-2</v>
      </c>
      <c r="BF77" s="393">
        <f t="shared" ca="1" si="121"/>
        <v>0</v>
      </c>
      <c r="BG77" s="389">
        <f t="shared" ca="1" si="122"/>
        <v>0</v>
      </c>
      <c r="BH77" s="394"/>
      <c r="BI77" s="372"/>
      <c r="BJ77" s="392"/>
      <c r="BK77" s="372"/>
      <c r="BL77" s="372"/>
      <c r="BM77" s="372"/>
      <c r="BN77" s="372"/>
      <c r="BO77" s="372"/>
      <c r="BP77" s="372"/>
      <c r="BQ77" s="372"/>
      <c r="BR77" s="372"/>
      <c r="BS77" s="372"/>
      <c r="BT77" s="372"/>
      <c r="BU77" s="372"/>
      <c r="BV77" s="372"/>
      <c r="BW77" s="372"/>
      <c r="BX77" s="372"/>
      <c r="BZ77" s="388"/>
      <c r="CA77" s="388"/>
      <c r="CB77" s="19"/>
      <c r="CC77" s="372"/>
      <c r="CD77" s="389" t="e">
        <f t="shared" ca="1" si="162"/>
        <v>#VALUE!</v>
      </c>
      <c r="CE77" s="389" t="e">
        <f ca="1">'Site&amp;Soil'!$F$173*EXP('Site&amp;Soil'!$F$174*CD77)</f>
        <v>#VALUE!</v>
      </c>
      <c r="CF77" s="389" t="e">
        <f t="shared" ca="1" si="123"/>
        <v>#VALUE!</v>
      </c>
      <c r="CG77" s="389">
        <f t="shared" si="87"/>
        <v>0</v>
      </c>
      <c r="CH77" s="390" t="e">
        <f t="shared" ca="1" si="124"/>
        <v>#VALUE!</v>
      </c>
      <c r="CI77" s="391">
        <f t="shared" si="125"/>
        <v>0</v>
      </c>
      <c r="CJ77" s="392">
        <f t="shared" si="126"/>
        <v>0</v>
      </c>
      <c r="CK77" s="392" t="e">
        <f t="shared" ca="1" si="163"/>
        <v>#VALUE!</v>
      </c>
      <c r="CL77" s="391" t="e">
        <f t="shared" ca="1" si="164"/>
        <v>#VALUE!</v>
      </c>
      <c r="CM77" s="391" t="e">
        <f t="shared" ca="1" si="127"/>
        <v>#VALUE!</v>
      </c>
      <c r="CN77" s="391" t="e">
        <f t="shared" ca="1" si="128"/>
        <v>#VALUE!</v>
      </c>
      <c r="CO77" s="391" t="e">
        <f t="shared" ca="1" si="129"/>
        <v>#VALUE!</v>
      </c>
      <c r="CP77" s="389" t="e">
        <f t="shared" ca="1" si="130"/>
        <v>#VALUE!</v>
      </c>
      <c r="CQ77" s="389" t="e">
        <f t="shared" ca="1" si="131"/>
        <v>#VALUE!</v>
      </c>
      <c r="CR77" s="393" t="e">
        <f t="shared" ca="1" si="132"/>
        <v>#VALUE!</v>
      </c>
      <c r="CS77" s="389" t="e">
        <f t="shared" ca="1" si="133"/>
        <v>#VALUE!</v>
      </c>
      <c r="CT77" s="394"/>
      <c r="CU77" s="372"/>
      <c r="CV77" s="389" t="e">
        <f t="shared" ca="1" si="165"/>
        <v>#VALUE!</v>
      </c>
      <c r="CW77" s="389" t="e">
        <f ca="1">'Site&amp;Soil'!$G$173*EXP('Site&amp;Soil'!$G$174*CV77)</f>
        <v>#VALUE!</v>
      </c>
      <c r="CX77" s="389" t="e">
        <f t="shared" ca="1" si="134"/>
        <v>#VALUE!</v>
      </c>
      <c r="CY77" s="389">
        <f t="shared" si="88"/>
        <v>0</v>
      </c>
      <c r="CZ77" s="390" t="e">
        <f t="shared" ca="1" si="135"/>
        <v>#VALUE!</v>
      </c>
      <c r="DA77" s="391">
        <f t="shared" si="136"/>
        <v>0</v>
      </c>
      <c r="DB77" s="392">
        <f t="shared" si="137"/>
        <v>0</v>
      </c>
      <c r="DC77" s="392" t="e">
        <f t="shared" ca="1" si="166"/>
        <v>#VALUE!</v>
      </c>
      <c r="DD77" s="391" t="e">
        <f t="shared" ca="1" si="167"/>
        <v>#VALUE!</v>
      </c>
      <c r="DE77" s="391" t="e">
        <f t="shared" ca="1" si="138"/>
        <v>#VALUE!</v>
      </c>
      <c r="DF77" s="391" t="e">
        <f t="shared" ca="1" si="139"/>
        <v>#VALUE!</v>
      </c>
      <c r="DG77" s="391" t="e">
        <f t="shared" ca="1" si="140"/>
        <v>#VALUE!</v>
      </c>
      <c r="DH77" s="389" t="e">
        <f t="shared" ca="1" si="141"/>
        <v>#VALUE!</v>
      </c>
      <c r="DI77" s="389" t="e">
        <f t="shared" ca="1" si="142"/>
        <v>#VALUE!</v>
      </c>
      <c r="DJ77" s="393" t="e">
        <f t="shared" ca="1" si="143"/>
        <v>#VALUE!</v>
      </c>
      <c r="DK77" s="389" t="e">
        <f t="shared" ca="1" si="144"/>
        <v>#VALUE!</v>
      </c>
      <c r="DL77" s="394"/>
      <c r="DM77" s="372"/>
      <c r="DN77" s="389" t="e">
        <f t="shared" ca="1" si="168"/>
        <v>#VALUE!</v>
      </c>
      <c r="DO77" s="389" t="e">
        <f ca="1">'Site&amp;Soil'!$H$173*EXP('Site&amp;Soil'!$H$174*DN77)</f>
        <v>#VALUE!</v>
      </c>
      <c r="DP77" s="389" t="e">
        <f t="shared" ca="1" si="145"/>
        <v>#VALUE!</v>
      </c>
      <c r="DQ77" s="389">
        <f t="shared" si="89"/>
        <v>0</v>
      </c>
      <c r="DR77" s="390" t="e">
        <f t="shared" ca="1" si="146"/>
        <v>#VALUE!</v>
      </c>
      <c r="DS77" s="391">
        <f t="shared" si="147"/>
        <v>0</v>
      </c>
      <c r="DT77" s="392">
        <f t="shared" si="148"/>
        <v>0</v>
      </c>
      <c r="DU77" s="392" t="e">
        <f t="shared" ca="1" si="169"/>
        <v>#VALUE!</v>
      </c>
      <c r="DV77" s="391" t="e">
        <f t="shared" ca="1" si="170"/>
        <v>#VALUE!</v>
      </c>
      <c r="DW77" s="391" t="e">
        <f t="shared" ca="1" si="149"/>
        <v>#VALUE!</v>
      </c>
      <c r="DX77" s="391" t="e">
        <f t="shared" ca="1" si="150"/>
        <v>#VALUE!</v>
      </c>
      <c r="DY77" s="391" t="e">
        <f t="shared" ca="1" si="151"/>
        <v>#VALUE!</v>
      </c>
      <c r="DZ77" s="389" t="e">
        <f t="shared" ca="1" si="152"/>
        <v>#VALUE!</v>
      </c>
      <c r="EA77" s="389" t="e">
        <f t="shared" ca="1" si="153"/>
        <v>#VALUE!</v>
      </c>
      <c r="EB77" s="393" t="e">
        <f t="shared" ca="1" si="154"/>
        <v>#VALUE!</v>
      </c>
      <c r="EC77" s="389" t="e">
        <f t="shared" ca="1" si="155"/>
        <v>#VALUE!</v>
      </c>
      <c r="ED77" s="394"/>
      <c r="EE77" s="372"/>
      <c r="EF77" s="392"/>
      <c r="EG77" s="372"/>
      <c r="EH77" s="372"/>
      <c r="EI77" s="372"/>
      <c r="EJ77" s="372"/>
      <c r="EK77" s="372"/>
      <c r="EL77" s="372"/>
      <c r="EM77" s="372"/>
      <c r="EN77" s="372"/>
      <c r="EO77" s="372"/>
      <c r="EP77" s="372"/>
      <c r="EQ77" s="372"/>
      <c r="ER77" s="372"/>
      <c r="ES77" s="372"/>
      <c r="ET77" s="372"/>
    </row>
    <row r="78" spans="1:150" x14ac:dyDescent="0.2">
      <c r="A78" s="372"/>
      <c r="B78" s="372">
        <v>70</v>
      </c>
      <c r="C78" s="372" t="s">
        <v>309</v>
      </c>
      <c r="D78" s="388"/>
      <c r="E78" s="388"/>
      <c r="F78" s="19"/>
      <c r="G78" s="372"/>
      <c r="H78" s="389">
        <f t="shared" ca="1" si="171"/>
        <v>5.9895551754895822</v>
      </c>
      <c r="I78" s="389">
        <f ca="1">'Site&amp;Soil'!$F$173*EXP('Site&amp;Soil'!$F$174*H78)</f>
        <v>0</v>
      </c>
      <c r="J78" s="389">
        <f t="shared" ca="1" si="90"/>
        <v>0.45000000000000007</v>
      </c>
      <c r="K78" s="389">
        <f t="shared" ca="1" si="84"/>
        <v>0.37336407417040579</v>
      </c>
      <c r="L78" s="390">
        <f t="shared" ca="1" si="91"/>
        <v>3.7064555683144432E-3</v>
      </c>
      <c r="M78" s="391">
        <f t="shared" si="92"/>
        <v>0</v>
      </c>
      <c r="N78" s="392">
        <f t="shared" si="93"/>
        <v>0</v>
      </c>
      <c r="O78" s="392">
        <f t="shared" ca="1" si="156"/>
        <v>18825.654134796907</v>
      </c>
      <c r="P78" s="391">
        <f t="shared" ca="1" si="157"/>
        <v>0.76984258497864388</v>
      </c>
      <c r="Q78" s="391">
        <f t="shared" ca="1" si="94"/>
        <v>6.9776450595079829E-3</v>
      </c>
      <c r="R78" s="391">
        <f t="shared" ca="1" si="95"/>
        <v>9.1317360752005681E-4</v>
      </c>
      <c r="S78" s="391">
        <f t="shared" ca="1" si="96"/>
        <v>1.3476603226639834E-2</v>
      </c>
      <c r="T78" s="389">
        <f t="shared" ca="1" si="97"/>
        <v>6.0030317787162222</v>
      </c>
      <c r="U78" s="389">
        <f t="shared" ca="1" si="98"/>
        <v>0.45136430042230002</v>
      </c>
      <c r="V78" s="393">
        <f t="shared" ca="1" si="99"/>
        <v>5.3665046781468852E-3</v>
      </c>
      <c r="W78" s="389">
        <f t="shared" ca="1" si="100"/>
        <v>-1.1925565951437522E-2</v>
      </c>
      <c r="X78" s="395">
        <f>-'Profit Calculator'!K$29*'Quantity of Lime to Apply'!H$9</f>
        <v>-9.2615623740201575E-2</v>
      </c>
      <c r="Y78" s="372"/>
      <c r="Z78" s="389">
        <f t="shared" ca="1" si="172"/>
        <v>5.3163965845561147</v>
      </c>
      <c r="AA78" s="389">
        <f ca="1">'Site&amp;Soil'!$G$173*EXP('Site&amp;Soil'!$G$174*Z78)</f>
        <v>0</v>
      </c>
      <c r="AB78" s="389">
        <f t="shared" ca="1" si="101"/>
        <v>0.41625000000000001</v>
      </c>
      <c r="AC78" s="389">
        <f t="shared" si="85"/>
        <v>0</v>
      </c>
      <c r="AD78" s="390">
        <f t="shared" ca="1" si="102"/>
        <v>0</v>
      </c>
      <c r="AE78" s="391">
        <f t="shared" si="103"/>
        <v>0</v>
      </c>
      <c r="AF78" s="392">
        <f t="shared" si="104"/>
        <v>0</v>
      </c>
      <c r="AG78" s="392">
        <f t="shared" ca="1" si="158"/>
        <v>0</v>
      </c>
      <c r="AH78" s="391">
        <f t="shared" ca="1" si="159"/>
        <v>0</v>
      </c>
      <c r="AI78" s="391">
        <f t="shared" ca="1" si="105"/>
        <v>0</v>
      </c>
      <c r="AJ78" s="391">
        <f t="shared" ca="1" si="106"/>
        <v>0</v>
      </c>
      <c r="AK78" s="391">
        <f t="shared" ca="1" si="107"/>
        <v>2.193810468516653E-3</v>
      </c>
      <c r="AL78" s="389">
        <f t="shared" ca="1" si="108"/>
        <v>5.3185903950246312</v>
      </c>
      <c r="AM78" s="389">
        <f t="shared" ca="1" si="109"/>
        <v>0.13261325192900272</v>
      </c>
      <c r="AN78" s="393">
        <f t="shared" ca="1" si="110"/>
        <v>0</v>
      </c>
      <c r="AO78" s="389">
        <f t="shared" ca="1" si="111"/>
        <v>1.2892503731283807E-2</v>
      </c>
      <c r="AP78" s="395">
        <f>-'Profit Calculator'!$K$29*'Quantity of Lime to Apply'!$H$19</f>
        <v>-5.5569374244120943E-2</v>
      </c>
      <c r="AQ78" s="372"/>
      <c r="AR78" s="389">
        <f t="shared" ca="1" si="173"/>
        <v>4.4599999999999991</v>
      </c>
      <c r="AS78" s="389">
        <f ca="1">'Site&amp;Soil'!$H$173*EXP('Site&amp;Soil'!$H$174*AR78)</f>
        <v>0</v>
      </c>
      <c r="AT78" s="389">
        <f t="shared" ca="1" si="112"/>
        <v>0.38250000000000001</v>
      </c>
      <c r="AU78" s="389">
        <f t="shared" si="86"/>
        <v>0</v>
      </c>
      <c r="AV78" s="390">
        <f t="shared" ca="1" si="113"/>
        <v>0</v>
      </c>
      <c r="AW78" s="391">
        <f t="shared" si="114"/>
        <v>0</v>
      </c>
      <c r="AX78" s="392">
        <f t="shared" si="115"/>
        <v>0</v>
      </c>
      <c r="AY78" s="392">
        <f t="shared" ca="1" si="160"/>
        <v>0</v>
      </c>
      <c r="AZ78" s="391">
        <f t="shared" ca="1" si="161"/>
        <v>0</v>
      </c>
      <c r="BA78" s="391">
        <f t="shared" ca="1" si="116"/>
        <v>0</v>
      </c>
      <c r="BB78" s="391">
        <f t="shared" ca="1" si="117"/>
        <v>0</v>
      </c>
      <c r="BC78" s="391">
        <f t="shared" ca="1" si="118"/>
        <v>0</v>
      </c>
      <c r="BD78" s="389">
        <f t="shared" ca="1" si="119"/>
        <v>4.4599999999999991</v>
      </c>
      <c r="BE78" s="389">
        <f t="shared" ca="1" si="120"/>
        <v>2.2949999999999512E-2</v>
      </c>
      <c r="BF78" s="393">
        <f t="shared" ca="1" si="121"/>
        <v>0</v>
      </c>
      <c r="BG78" s="389">
        <f t="shared" ca="1" si="122"/>
        <v>0</v>
      </c>
      <c r="BH78" s="395">
        <v>0.02</v>
      </c>
      <c r="BI78" s="372"/>
      <c r="BJ78" s="392">
        <f>BJ66+1</f>
        <v>6</v>
      </c>
      <c r="BK78" s="391">
        <f ca="1">AVERAGE(H73:H78)</f>
        <v>5.9836914676661408</v>
      </c>
      <c r="BL78" s="391">
        <f ca="1">AVERAGE(Z73:Z78)</f>
        <v>5.2759281097569222</v>
      </c>
      <c r="BM78" s="391">
        <f ca="1">AVERAGE(AR73:AR78)</f>
        <v>4.46</v>
      </c>
      <c r="BN78" s="372"/>
      <c r="BO78" s="372"/>
      <c r="BP78" s="372"/>
      <c r="BQ78" s="372"/>
      <c r="BR78" s="372"/>
      <c r="BS78" s="372"/>
      <c r="BT78" s="372"/>
      <c r="BU78" s="372"/>
      <c r="BV78" s="372"/>
      <c r="BW78" s="372"/>
      <c r="BX78" s="372"/>
      <c r="BZ78" s="388"/>
      <c r="CA78" s="388"/>
      <c r="CB78" s="19"/>
      <c r="CC78" s="372"/>
      <c r="CD78" s="389" t="e">
        <f t="shared" ca="1" si="162"/>
        <v>#VALUE!</v>
      </c>
      <c r="CE78" s="389" t="e">
        <f ca="1">'Site&amp;Soil'!$F$173*EXP('Site&amp;Soil'!$F$174*CD78)</f>
        <v>#VALUE!</v>
      </c>
      <c r="CF78" s="389" t="e">
        <f t="shared" ca="1" si="123"/>
        <v>#VALUE!</v>
      </c>
      <c r="CG78" s="389">
        <f t="shared" si="87"/>
        <v>0</v>
      </c>
      <c r="CH78" s="390" t="e">
        <f t="shared" ca="1" si="124"/>
        <v>#VALUE!</v>
      </c>
      <c r="CI78" s="391">
        <f t="shared" si="125"/>
        <v>0</v>
      </c>
      <c r="CJ78" s="392">
        <f t="shared" si="126"/>
        <v>0</v>
      </c>
      <c r="CK78" s="392" t="e">
        <f t="shared" ca="1" si="163"/>
        <v>#VALUE!</v>
      </c>
      <c r="CL78" s="391" t="e">
        <f t="shared" ca="1" si="164"/>
        <v>#VALUE!</v>
      </c>
      <c r="CM78" s="391" t="e">
        <f t="shared" ca="1" si="127"/>
        <v>#VALUE!</v>
      </c>
      <c r="CN78" s="391" t="e">
        <f t="shared" ca="1" si="128"/>
        <v>#VALUE!</v>
      </c>
      <c r="CO78" s="391" t="e">
        <f t="shared" ca="1" si="129"/>
        <v>#VALUE!</v>
      </c>
      <c r="CP78" s="389" t="e">
        <f t="shared" ca="1" si="130"/>
        <v>#VALUE!</v>
      </c>
      <c r="CQ78" s="389" t="e">
        <f t="shared" ca="1" si="131"/>
        <v>#VALUE!</v>
      </c>
      <c r="CR78" s="393" t="e">
        <f t="shared" ca="1" si="132"/>
        <v>#VALUE!</v>
      </c>
      <c r="CS78" s="389" t="e">
        <f t="shared" ca="1" si="133"/>
        <v>#VALUE!</v>
      </c>
      <c r="CT78" s="394" t="e">
        <v>#VALUE!</v>
      </c>
      <c r="CU78" s="372"/>
      <c r="CV78" s="389" t="e">
        <f t="shared" ca="1" si="165"/>
        <v>#VALUE!</v>
      </c>
      <c r="CW78" s="389" t="e">
        <f ca="1">'Site&amp;Soil'!$G$173*EXP('Site&amp;Soil'!$G$174*CV78)</f>
        <v>#VALUE!</v>
      </c>
      <c r="CX78" s="389" t="e">
        <f t="shared" ca="1" si="134"/>
        <v>#VALUE!</v>
      </c>
      <c r="CY78" s="389">
        <f t="shared" si="88"/>
        <v>0</v>
      </c>
      <c r="CZ78" s="390" t="e">
        <f t="shared" ca="1" si="135"/>
        <v>#VALUE!</v>
      </c>
      <c r="DA78" s="391">
        <f t="shared" si="136"/>
        <v>0</v>
      </c>
      <c r="DB78" s="392">
        <f t="shared" si="137"/>
        <v>0</v>
      </c>
      <c r="DC78" s="392" t="e">
        <f t="shared" ca="1" si="166"/>
        <v>#VALUE!</v>
      </c>
      <c r="DD78" s="391" t="e">
        <f t="shared" ca="1" si="167"/>
        <v>#VALUE!</v>
      </c>
      <c r="DE78" s="391" t="e">
        <f t="shared" ca="1" si="138"/>
        <v>#VALUE!</v>
      </c>
      <c r="DF78" s="391" t="e">
        <f t="shared" ca="1" si="139"/>
        <v>#VALUE!</v>
      </c>
      <c r="DG78" s="391" t="e">
        <f t="shared" ca="1" si="140"/>
        <v>#VALUE!</v>
      </c>
      <c r="DH78" s="389" t="e">
        <f t="shared" ca="1" si="141"/>
        <v>#VALUE!</v>
      </c>
      <c r="DI78" s="389" t="e">
        <f t="shared" ca="1" si="142"/>
        <v>#VALUE!</v>
      </c>
      <c r="DJ78" s="393" t="e">
        <f t="shared" ca="1" si="143"/>
        <v>#VALUE!</v>
      </c>
      <c r="DK78" s="389" t="e">
        <f t="shared" ca="1" si="144"/>
        <v>#VALUE!</v>
      </c>
      <c r="DL78" s="394" t="e">
        <v>#VALUE!</v>
      </c>
      <c r="DM78" s="372"/>
      <c r="DN78" s="389" t="e">
        <f t="shared" ca="1" si="168"/>
        <v>#VALUE!</v>
      </c>
      <c r="DO78" s="389" t="e">
        <f ca="1">'Site&amp;Soil'!$H$173*EXP('Site&amp;Soil'!$H$174*DN78)</f>
        <v>#VALUE!</v>
      </c>
      <c r="DP78" s="389" t="e">
        <f t="shared" ca="1" si="145"/>
        <v>#VALUE!</v>
      </c>
      <c r="DQ78" s="389">
        <f t="shared" si="89"/>
        <v>0</v>
      </c>
      <c r="DR78" s="390" t="e">
        <f t="shared" ca="1" si="146"/>
        <v>#VALUE!</v>
      </c>
      <c r="DS78" s="391">
        <f t="shared" si="147"/>
        <v>0</v>
      </c>
      <c r="DT78" s="392">
        <f t="shared" si="148"/>
        <v>0</v>
      </c>
      <c r="DU78" s="392" t="e">
        <f t="shared" ca="1" si="169"/>
        <v>#VALUE!</v>
      </c>
      <c r="DV78" s="391" t="e">
        <f t="shared" ca="1" si="170"/>
        <v>#VALUE!</v>
      </c>
      <c r="DW78" s="391" t="e">
        <f t="shared" ca="1" si="149"/>
        <v>#VALUE!</v>
      </c>
      <c r="DX78" s="391" t="e">
        <f t="shared" ca="1" si="150"/>
        <v>#VALUE!</v>
      </c>
      <c r="DY78" s="391" t="e">
        <f t="shared" ca="1" si="151"/>
        <v>#VALUE!</v>
      </c>
      <c r="DZ78" s="389" t="e">
        <f t="shared" ca="1" si="152"/>
        <v>#VALUE!</v>
      </c>
      <c r="EA78" s="389" t="e">
        <f t="shared" ca="1" si="153"/>
        <v>#VALUE!</v>
      </c>
      <c r="EB78" s="393" t="e">
        <f t="shared" ca="1" si="154"/>
        <v>#VALUE!</v>
      </c>
      <c r="EC78" s="389" t="e">
        <f t="shared" ca="1" si="155"/>
        <v>#VALUE!</v>
      </c>
      <c r="ED78" s="394" t="e">
        <v>#VALUE!</v>
      </c>
      <c r="EE78" s="372"/>
      <c r="EF78" s="392">
        <f>EF66+1</f>
        <v>6</v>
      </c>
      <c r="EG78" s="391" t="e">
        <f ca="1">AVERAGE(CD73:CD78)</f>
        <v>#VALUE!</v>
      </c>
      <c r="EH78" s="391" t="e">
        <f ca="1">AVERAGE(CV73:CV78)</f>
        <v>#VALUE!</v>
      </c>
      <c r="EI78" s="391" t="e">
        <f ca="1">AVERAGE(DN73:DN78)</f>
        <v>#VALUE!</v>
      </c>
      <c r="EJ78" s="372"/>
      <c r="EK78" s="372"/>
      <c r="EL78" s="372"/>
      <c r="EM78" s="372"/>
      <c r="EN78" s="372"/>
      <c r="EO78" s="372"/>
      <c r="EP78" s="372"/>
      <c r="EQ78" s="372"/>
      <c r="ER78" s="372"/>
      <c r="ES78" s="372"/>
      <c r="ET78" s="372"/>
    </row>
    <row r="79" spans="1:150" x14ac:dyDescent="0.2">
      <c r="A79" s="372"/>
      <c r="B79" s="372">
        <v>71</v>
      </c>
      <c r="C79" s="372" t="s">
        <v>310</v>
      </c>
      <c r="D79" s="388"/>
      <c r="E79" s="388"/>
      <c r="F79" s="19"/>
      <c r="G79" s="372"/>
      <c r="H79" s="389">
        <f t="shared" ca="1" si="171"/>
        <v>5.8984905890245836</v>
      </c>
      <c r="I79" s="389">
        <f ca="1">'Site&amp;Soil'!$F$173*EXP('Site&amp;Soil'!$F$174*H79)</f>
        <v>0</v>
      </c>
      <c r="J79" s="389">
        <f t="shared" ca="1" si="90"/>
        <v>0.45000000000000007</v>
      </c>
      <c r="K79" s="389">
        <f t="shared" ca="1" si="84"/>
        <v>0.31935521622611851</v>
      </c>
      <c r="L79" s="390">
        <f t="shared" ca="1" si="91"/>
        <v>3.9334525376873448E-3</v>
      </c>
      <c r="M79" s="391">
        <f t="shared" si="92"/>
        <v>0</v>
      </c>
      <c r="N79" s="392">
        <f t="shared" si="93"/>
        <v>0</v>
      </c>
      <c r="O79" s="392">
        <f t="shared" ca="1" si="156"/>
        <v>18655.023495327521</v>
      </c>
      <c r="P79" s="391">
        <f t="shared" ca="1" si="157"/>
        <v>0.76286493991913595</v>
      </c>
      <c r="Q79" s="391">
        <f t="shared" ca="1" si="94"/>
        <v>7.3378649508313082E-3</v>
      </c>
      <c r="R79" s="391">
        <f t="shared" ca="1" si="95"/>
        <v>9.1746583228036584E-4</v>
      </c>
      <c r="S79" s="391">
        <f t="shared" ca="1" si="96"/>
        <v>1.4267553596779869E-2</v>
      </c>
      <c r="T79" s="389">
        <f t="shared" ca="1" si="97"/>
        <v>5.9127581426213638</v>
      </c>
      <c r="U79" s="389">
        <f t="shared" ca="1" si="98"/>
        <v>0.41074116417961376</v>
      </c>
      <c r="V79" s="393">
        <f t="shared" ca="1" si="99"/>
        <v>3.3931291212169127E-3</v>
      </c>
      <c r="W79" s="389">
        <f t="shared" ca="1" si="100"/>
        <v>-7.5402869360375827E-3</v>
      </c>
      <c r="X79" s="394"/>
      <c r="Y79" s="372"/>
      <c r="Z79" s="389">
        <f t="shared" ca="1" si="172"/>
        <v>5.2759135245117941</v>
      </c>
      <c r="AA79" s="389">
        <f ca="1">'Site&amp;Soil'!$G$173*EXP('Site&amp;Soil'!$G$174*Z79)</f>
        <v>0</v>
      </c>
      <c r="AB79" s="389">
        <f t="shared" ca="1" si="101"/>
        <v>0.41625000000000001</v>
      </c>
      <c r="AC79" s="389">
        <f t="shared" si="85"/>
        <v>0</v>
      </c>
      <c r="AD79" s="390">
        <f t="shared" ca="1" si="102"/>
        <v>0</v>
      </c>
      <c r="AE79" s="391">
        <f t="shared" si="103"/>
        <v>0</v>
      </c>
      <c r="AF79" s="392">
        <f t="shared" si="104"/>
        <v>0</v>
      </c>
      <c r="AG79" s="392">
        <f t="shared" ca="1" si="158"/>
        <v>0</v>
      </c>
      <c r="AH79" s="391">
        <f t="shared" ca="1" si="159"/>
        <v>0</v>
      </c>
      <c r="AI79" s="391">
        <f t="shared" ca="1" si="105"/>
        <v>0</v>
      </c>
      <c r="AJ79" s="391">
        <f t="shared" ca="1" si="106"/>
        <v>0</v>
      </c>
      <c r="AK79" s="391">
        <f t="shared" ca="1" si="107"/>
        <v>2.2041221195924702E-3</v>
      </c>
      <c r="AL79" s="389">
        <f t="shared" ca="1" si="108"/>
        <v>5.2781176466313866</v>
      </c>
      <c r="AM79" s="389">
        <f t="shared" ca="1" si="109"/>
        <v>0.11576647041031468</v>
      </c>
      <c r="AN79" s="393">
        <f t="shared" ca="1" si="110"/>
        <v>0</v>
      </c>
      <c r="AO79" s="389">
        <f t="shared" ca="1" si="111"/>
        <v>8.1516615524730631E-3</v>
      </c>
      <c r="AP79" s="394"/>
      <c r="AQ79" s="372"/>
      <c r="AR79" s="389">
        <f t="shared" ca="1" si="173"/>
        <v>4.4799999999999986</v>
      </c>
      <c r="AS79" s="389">
        <f ca="1">'Site&amp;Soil'!$H$173*EXP('Site&amp;Soil'!$H$174*AR79)</f>
        <v>0</v>
      </c>
      <c r="AT79" s="389">
        <f t="shared" ca="1" si="112"/>
        <v>0.38250000000000001</v>
      </c>
      <c r="AU79" s="389">
        <f t="shared" si="86"/>
        <v>0</v>
      </c>
      <c r="AV79" s="390">
        <f t="shared" ca="1" si="113"/>
        <v>0</v>
      </c>
      <c r="AW79" s="391">
        <f t="shared" si="114"/>
        <v>0</v>
      </c>
      <c r="AX79" s="392">
        <f t="shared" si="115"/>
        <v>0</v>
      </c>
      <c r="AY79" s="392">
        <f t="shared" ca="1" si="160"/>
        <v>0</v>
      </c>
      <c r="AZ79" s="391">
        <f t="shared" ca="1" si="161"/>
        <v>0</v>
      </c>
      <c r="BA79" s="391">
        <f t="shared" ca="1" si="116"/>
        <v>0</v>
      </c>
      <c r="BB79" s="391">
        <f t="shared" ca="1" si="117"/>
        <v>0</v>
      </c>
      <c r="BC79" s="391">
        <f t="shared" ca="1" si="118"/>
        <v>0</v>
      </c>
      <c r="BD79" s="389">
        <f t="shared" ca="1" si="119"/>
        <v>4.4799999999999986</v>
      </c>
      <c r="BE79" s="389">
        <f t="shared" ca="1" si="120"/>
        <v>3.059999999999935E-2</v>
      </c>
      <c r="BF79" s="393">
        <f t="shared" ca="1" si="121"/>
        <v>0</v>
      </c>
      <c r="BG79" s="389">
        <f t="shared" ca="1" si="122"/>
        <v>0</v>
      </c>
      <c r="BH79" s="394"/>
      <c r="BI79" s="372"/>
      <c r="BJ79" s="392"/>
      <c r="BK79" s="372"/>
      <c r="BL79" s="372"/>
      <c r="BM79" s="372"/>
      <c r="BN79" s="372"/>
      <c r="BO79" s="372"/>
      <c r="BP79" s="372"/>
      <c r="BQ79" s="372"/>
      <c r="BR79" s="372"/>
      <c r="BS79" s="372"/>
      <c r="BT79" s="372"/>
      <c r="BU79" s="372"/>
      <c r="BV79" s="372"/>
      <c r="BW79" s="372"/>
      <c r="BX79" s="372"/>
      <c r="BZ79" s="388"/>
      <c r="CA79" s="388"/>
      <c r="CB79" s="19"/>
      <c r="CC79" s="372"/>
      <c r="CD79" s="389" t="e">
        <f t="shared" ca="1" si="162"/>
        <v>#VALUE!</v>
      </c>
      <c r="CE79" s="389" t="e">
        <f ca="1">'Site&amp;Soil'!$F$173*EXP('Site&amp;Soil'!$F$174*CD79)</f>
        <v>#VALUE!</v>
      </c>
      <c r="CF79" s="389" t="e">
        <f t="shared" ca="1" si="123"/>
        <v>#VALUE!</v>
      </c>
      <c r="CG79" s="389">
        <f t="shared" si="87"/>
        <v>0</v>
      </c>
      <c r="CH79" s="390" t="e">
        <f t="shared" ca="1" si="124"/>
        <v>#VALUE!</v>
      </c>
      <c r="CI79" s="391">
        <f t="shared" si="125"/>
        <v>0</v>
      </c>
      <c r="CJ79" s="392">
        <f t="shared" si="126"/>
        <v>0</v>
      </c>
      <c r="CK79" s="392" t="e">
        <f t="shared" ca="1" si="163"/>
        <v>#VALUE!</v>
      </c>
      <c r="CL79" s="391" t="e">
        <f t="shared" ca="1" si="164"/>
        <v>#VALUE!</v>
      </c>
      <c r="CM79" s="391" t="e">
        <f t="shared" ca="1" si="127"/>
        <v>#VALUE!</v>
      </c>
      <c r="CN79" s="391" t="e">
        <f t="shared" ca="1" si="128"/>
        <v>#VALUE!</v>
      </c>
      <c r="CO79" s="391" t="e">
        <f t="shared" ca="1" si="129"/>
        <v>#VALUE!</v>
      </c>
      <c r="CP79" s="389" t="e">
        <f t="shared" ca="1" si="130"/>
        <v>#VALUE!</v>
      </c>
      <c r="CQ79" s="389" t="e">
        <f t="shared" ca="1" si="131"/>
        <v>#VALUE!</v>
      </c>
      <c r="CR79" s="393" t="e">
        <f t="shared" ca="1" si="132"/>
        <v>#VALUE!</v>
      </c>
      <c r="CS79" s="389" t="e">
        <f t="shared" ca="1" si="133"/>
        <v>#VALUE!</v>
      </c>
      <c r="CT79" s="394"/>
      <c r="CU79" s="372"/>
      <c r="CV79" s="389" t="e">
        <f t="shared" ca="1" si="165"/>
        <v>#VALUE!</v>
      </c>
      <c r="CW79" s="389" t="e">
        <f ca="1">'Site&amp;Soil'!$G$173*EXP('Site&amp;Soil'!$G$174*CV79)</f>
        <v>#VALUE!</v>
      </c>
      <c r="CX79" s="389" t="e">
        <f t="shared" ca="1" si="134"/>
        <v>#VALUE!</v>
      </c>
      <c r="CY79" s="389">
        <f t="shared" si="88"/>
        <v>0</v>
      </c>
      <c r="CZ79" s="390" t="e">
        <f t="shared" ca="1" si="135"/>
        <v>#VALUE!</v>
      </c>
      <c r="DA79" s="391">
        <f t="shared" si="136"/>
        <v>0</v>
      </c>
      <c r="DB79" s="392">
        <f t="shared" si="137"/>
        <v>0</v>
      </c>
      <c r="DC79" s="392" t="e">
        <f t="shared" ca="1" si="166"/>
        <v>#VALUE!</v>
      </c>
      <c r="DD79" s="391" t="e">
        <f t="shared" ca="1" si="167"/>
        <v>#VALUE!</v>
      </c>
      <c r="DE79" s="391" t="e">
        <f t="shared" ca="1" si="138"/>
        <v>#VALUE!</v>
      </c>
      <c r="DF79" s="391" t="e">
        <f t="shared" ca="1" si="139"/>
        <v>#VALUE!</v>
      </c>
      <c r="DG79" s="391" t="e">
        <f t="shared" ca="1" si="140"/>
        <v>#VALUE!</v>
      </c>
      <c r="DH79" s="389" t="e">
        <f t="shared" ca="1" si="141"/>
        <v>#VALUE!</v>
      </c>
      <c r="DI79" s="389" t="e">
        <f t="shared" ca="1" si="142"/>
        <v>#VALUE!</v>
      </c>
      <c r="DJ79" s="393" t="e">
        <f t="shared" ca="1" si="143"/>
        <v>#VALUE!</v>
      </c>
      <c r="DK79" s="389" t="e">
        <f t="shared" ca="1" si="144"/>
        <v>#VALUE!</v>
      </c>
      <c r="DL79" s="394"/>
      <c r="DM79" s="372"/>
      <c r="DN79" s="389" t="e">
        <f t="shared" ca="1" si="168"/>
        <v>#VALUE!</v>
      </c>
      <c r="DO79" s="389" t="e">
        <f ca="1">'Site&amp;Soil'!$H$173*EXP('Site&amp;Soil'!$H$174*DN79)</f>
        <v>#VALUE!</v>
      </c>
      <c r="DP79" s="389" t="e">
        <f t="shared" ca="1" si="145"/>
        <v>#VALUE!</v>
      </c>
      <c r="DQ79" s="389">
        <f t="shared" si="89"/>
        <v>0</v>
      </c>
      <c r="DR79" s="390" t="e">
        <f t="shared" ca="1" si="146"/>
        <v>#VALUE!</v>
      </c>
      <c r="DS79" s="391">
        <f t="shared" si="147"/>
        <v>0</v>
      </c>
      <c r="DT79" s="392">
        <f t="shared" si="148"/>
        <v>0</v>
      </c>
      <c r="DU79" s="392" t="e">
        <f t="shared" ca="1" si="169"/>
        <v>#VALUE!</v>
      </c>
      <c r="DV79" s="391" t="e">
        <f t="shared" ca="1" si="170"/>
        <v>#VALUE!</v>
      </c>
      <c r="DW79" s="391" t="e">
        <f t="shared" ca="1" si="149"/>
        <v>#VALUE!</v>
      </c>
      <c r="DX79" s="391" t="e">
        <f t="shared" ca="1" si="150"/>
        <v>#VALUE!</v>
      </c>
      <c r="DY79" s="391" t="e">
        <f t="shared" ca="1" si="151"/>
        <v>#VALUE!</v>
      </c>
      <c r="DZ79" s="389" t="e">
        <f t="shared" ca="1" si="152"/>
        <v>#VALUE!</v>
      </c>
      <c r="EA79" s="389" t="e">
        <f t="shared" ca="1" si="153"/>
        <v>#VALUE!</v>
      </c>
      <c r="EB79" s="393" t="e">
        <f t="shared" ca="1" si="154"/>
        <v>#VALUE!</v>
      </c>
      <c r="EC79" s="389" t="e">
        <f t="shared" ca="1" si="155"/>
        <v>#VALUE!</v>
      </c>
      <c r="ED79" s="394"/>
      <c r="EE79" s="372"/>
      <c r="EF79" s="392"/>
      <c r="EG79" s="372"/>
      <c r="EH79" s="372"/>
      <c r="EI79" s="372"/>
      <c r="EJ79" s="372"/>
      <c r="EK79" s="372"/>
      <c r="EL79" s="372"/>
      <c r="EM79" s="372"/>
      <c r="EN79" s="372"/>
      <c r="EO79" s="372"/>
      <c r="EP79" s="372"/>
      <c r="EQ79" s="372"/>
      <c r="ER79" s="372"/>
      <c r="ES79" s="372"/>
      <c r="ET79" s="372"/>
    </row>
    <row r="80" spans="1:150" x14ac:dyDescent="0.2">
      <c r="A80" s="372"/>
      <c r="B80" s="372">
        <v>72</v>
      </c>
      <c r="C80" s="372" t="s">
        <v>311</v>
      </c>
      <c r="D80" s="388"/>
      <c r="E80" s="388"/>
      <c r="F80" s="19"/>
      <c r="G80" s="372"/>
      <c r="H80" s="389">
        <f t="shared" ca="1" si="171"/>
        <v>5.9052178556853265</v>
      </c>
      <c r="I80" s="389">
        <f ca="1">'Site&amp;Soil'!$F$173*EXP('Site&amp;Soil'!$F$174*H80)</f>
        <v>0</v>
      </c>
      <c r="J80" s="389">
        <f t="shared" ca="1" si="90"/>
        <v>0.45000000000000007</v>
      </c>
      <c r="K80" s="389">
        <f t="shared" ca="1" si="84"/>
        <v>0.2566091252630372</v>
      </c>
      <c r="L80" s="390">
        <f t="shared" ca="1" si="91"/>
        <v>3.1107895518503108E-3</v>
      </c>
      <c r="M80" s="391">
        <f t="shared" si="92"/>
        <v>0</v>
      </c>
      <c r="N80" s="392">
        <f t="shared" si="93"/>
        <v>0</v>
      </c>
      <c r="O80" s="392">
        <f t="shared" ca="1" si="156"/>
        <v>18475.584074402228</v>
      </c>
      <c r="P80" s="391">
        <f t="shared" ca="1" si="157"/>
        <v>0.75552707496830462</v>
      </c>
      <c r="Q80" s="391">
        <f t="shared" ca="1" si="94"/>
        <v>5.7473653902982451E-3</v>
      </c>
      <c r="R80" s="391">
        <f t="shared" ca="1" si="95"/>
        <v>7.2084880098227211E-4</v>
      </c>
      <c r="S80" s="391">
        <f t="shared" ca="1" si="96"/>
        <v>1.1170036865146605E-2</v>
      </c>
      <c r="T80" s="389">
        <f t="shared" ca="1" si="97"/>
        <v>5.9163878925504729</v>
      </c>
      <c r="U80" s="389">
        <f t="shared" ca="1" si="98"/>
        <v>0.41237455164771286</v>
      </c>
      <c r="V80" s="393">
        <f t="shared" ca="1" si="99"/>
        <v>2.7602717785844594E-3</v>
      </c>
      <c r="W80" s="389">
        <f t="shared" ca="1" si="100"/>
        <v>-6.1339372857432423E-3</v>
      </c>
      <c r="X80" s="394"/>
      <c r="Y80" s="372"/>
      <c r="Z80" s="389">
        <f t="shared" ca="1" si="172"/>
        <v>5.2862693081838596</v>
      </c>
      <c r="AA80" s="389">
        <f ca="1">'Site&amp;Soil'!$G$173*EXP('Site&amp;Soil'!$G$174*Z80)</f>
        <v>0</v>
      </c>
      <c r="AB80" s="389">
        <f t="shared" ca="1" si="101"/>
        <v>0.41625000000000001</v>
      </c>
      <c r="AC80" s="389">
        <f t="shared" si="85"/>
        <v>0</v>
      </c>
      <c r="AD80" s="390">
        <f t="shared" ca="1" si="102"/>
        <v>0</v>
      </c>
      <c r="AE80" s="391">
        <f t="shared" si="103"/>
        <v>0</v>
      </c>
      <c r="AF80" s="392">
        <f t="shared" si="104"/>
        <v>0</v>
      </c>
      <c r="AG80" s="392">
        <f t="shared" ca="1" si="158"/>
        <v>0</v>
      </c>
      <c r="AH80" s="391">
        <f t="shared" ca="1" si="159"/>
        <v>0</v>
      </c>
      <c r="AI80" s="391">
        <f t="shared" ca="1" si="105"/>
        <v>0</v>
      </c>
      <c r="AJ80" s="391">
        <f t="shared" ca="1" si="106"/>
        <v>0</v>
      </c>
      <c r="AK80" s="391">
        <f t="shared" ca="1" si="107"/>
        <v>1.7317688912487016E-3</v>
      </c>
      <c r="AL80" s="389">
        <f t="shared" ca="1" si="108"/>
        <v>5.2880010770751085</v>
      </c>
      <c r="AM80" s="389">
        <f t="shared" ca="1" si="109"/>
        <v>0.11988044833251391</v>
      </c>
      <c r="AN80" s="393">
        <f t="shared" ca="1" si="110"/>
        <v>0</v>
      </c>
      <c r="AO80" s="389">
        <f t="shared" ca="1" si="111"/>
        <v>6.6312835521548574E-3</v>
      </c>
      <c r="AP80" s="394"/>
      <c r="AQ80" s="372"/>
      <c r="AR80" s="389">
        <f t="shared" ca="1" si="173"/>
        <v>4.4799999999999986</v>
      </c>
      <c r="AS80" s="389">
        <f ca="1">'Site&amp;Soil'!$H$173*EXP('Site&amp;Soil'!$H$174*AR80)</f>
        <v>0</v>
      </c>
      <c r="AT80" s="389">
        <f t="shared" ca="1" si="112"/>
        <v>0.38250000000000001</v>
      </c>
      <c r="AU80" s="389">
        <f t="shared" si="86"/>
        <v>0</v>
      </c>
      <c r="AV80" s="390">
        <f t="shared" ca="1" si="113"/>
        <v>0</v>
      </c>
      <c r="AW80" s="391">
        <f t="shared" si="114"/>
        <v>0</v>
      </c>
      <c r="AX80" s="392">
        <f t="shared" si="115"/>
        <v>0</v>
      </c>
      <c r="AY80" s="392">
        <f t="shared" ca="1" si="160"/>
        <v>0</v>
      </c>
      <c r="AZ80" s="391">
        <f t="shared" ca="1" si="161"/>
        <v>0</v>
      </c>
      <c r="BA80" s="391">
        <f t="shared" ca="1" si="116"/>
        <v>0</v>
      </c>
      <c r="BB80" s="391">
        <f t="shared" ca="1" si="117"/>
        <v>0</v>
      </c>
      <c r="BC80" s="391">
        <f t="shared" ca="1" si="118"/>
        <v>0</v>
      </c>
      <c r="BD80" s="389">
        <f t="shared" ca="1" si="119"/>
        <v>4.4799999999999986</v>
      </c>
      <c r="BE80" s="389">
        <f t="shared" ca="1" si="120"/>
        <v>3.059999999999935E-2</v>
      </c>
      <c r="BF80" s="393">
        <f t="shared" ca="1" si="121"/>
        <v>0</v>
      </c>
      <c r="BG80" s="389">
        <f t="shared" ca="1" si="122"/>
        <v>0</v>
      </c>
      <c r="BH80" s="394"/>
      <c r="BI80" s="372"/>
      <c r="BJ80" s="392"/>
      <c r="BK80" s="372"/>
      <c r="BL80" s="372"/>
      <c r="BM80" s="372"/>
      <c r="BN80" s="372"/>
      <c r="BO80" s="372"/>
      <c r="BP80" s="372"/>
      <c r="BQ80" s="372"/>
      <c r="BR80" s="372"/>
      <c r="BS80" s="372"/>
      <c r="BT80" s="372"/>
      <c r="BU80" s="372"/>
      <c r="BV80" s="372"/>
      <c r="BW80" s="372"/>
      <c r="BX80" s="372"/>
      <c r="BZ80" s="388"/>
      <c r="CA80" s="388"/>
      <c r="CB80" s="19"/>
      <c r="CC80" s="372"/>
      <c r="CD80" s="389" t="e">
        <f t="shared" ca="1" si="162"/>
        <v>#VALUE!</v>
      </c>
      <c r="CE80" s="389" t="e">
        <f ca="1">'Site&amp;Soil'!$F$173*EXP('Site&amp;Soil'!$F$174*CD80)</f>
        <v>#VALUE!</v>
      </c>
      <c r="CF80" s="389" t="e">
        <f t="shared" ca="1" si="123"/>
        <v>#VALUE!</v>
      </c>
      <c r="CG80" s="389">
        <f t="shared" si="87"/>
        <v>0</v>
      </c>
      <c r="CH80" s="390" t="e">
        <f t="shared" ca="1" si="124"/>
        <v>#VALUE!</v>
      </c>
      <c r="CI80" s="391">
        <f t="shared" si="125"/>
        <v>0</v>
      </c>
      <c r="CJ80" s="392">
        <f t="shared" si="126"/>
        <v>0</v>
      </c>
      <c r="CK80" s="392" t="e">
        <f t="shared" ca="1" si="163"/>
        <v>#VALUE!</v>
      </c>
      <c r="CL80" s="391" t="e">
        <f t="shared" ca="1" si="164"/>
        <v>#VALUE!</v>
      </c>
      <c r="CM80" s="391" t="e">
        <f t="shared" ca="1" si="127"/>
        <v>#VALUE!</v>
      </c>
      <c r="CN80" s="391" t="e">
        <f t="shared" ca="1" si="128"/>
        <v>#VALUE!</v>
      </c>
      <c r="CO80" s="391" t="e">
        <f t="shared" ca="1" si="129"/>
        <v>#VALUE!</v>
      </c>
      <c r="CP80" s="389" t="e">
        <f t="shared" ca="1" si="130"/>
        <v>#VALUE!</v>
      </c>
      <c r="CQ80" s="389" t="e">
        <f t="shared" ca="1" si="131"/>
        <v>#VALUE!</v>
      </c>
      <c r="CR80" s="393" t="e">
        <f t="shared" ca="1" si="132"/>
        <v>#VALUE!</v>
      </c>
      <c r="CS80" s="389" t="e">
        <f t="shared" ca="1" si="133"/>
        <v>#VALUE!</v>
      </c>
      <c r="CT80" s="394"/>
      <c r="CU80" s="372"/>
      <c r="CV80" s="389" t="e">
        <f t="shared" ca="1" si="165"/>
        <v>#VALUE!</v>
      </c>
      <c r="CW80" s="389" t="e">
        <f ca="1">'Site&amp;Soil'!$G$173*EXP('Site&amp;Soil'!$G$174*CV80)</f>
        <v>#VALUE!</v>
      </c>
      <c r="CX80" s="389" t="e">
        <f t="shared" ca="1" si="134"/>
        <v>#VALUE!</v>
      </c>
      <c r="CY80" s="389">
        <f t="shared" si="88"/>
        <v>0</v>
      </c>
      <c r="CZ80" s="390" t="e">
        <f t="shared" ca="1" si="135"/>
        <v>#VALUE!</v>
      </c>
      <c r="DA80" s="391">
        <f t="shared" si="136"/>
        <v>0</v>
      </c>
      <c r="DB80" s="392">
        <f t="shared" si="137"/>
        <v>0</v>
      </c>
      <c r="DC80" s="392" t="e">
        <f t="shared" ca="1" si="166"/>
        <v>#VALUE!</v>
      </c>
      <c r="DD80" s="391" t="e">
        <f t="shared" ca="1" si="167"/>
        <v>#VALUE!</v>
      </c>
      <c r="DE80" s="391" t="e">
        <f t="shared" ca="1" si="138"/>
        <v>#VALUE!</v>
      </c>
      <c r="DF80" s="391" t="e">
        <f t="shared" ca="1" si="139"/>
        <v>#VALUE!</v>
      </c>
      <c r="DG80" s="391" t="e">
        <f t="shared" ca="1" si="140"/>
        <v>#VALUE!</v>
      </c>
      <c r="DH80" s="389" t="e">
        <f t="shared" ca="1" si="141"/>
        <v>#VALUE!</v>
      </c>
      <c r="DI80" s="389" t="e">
        <f t="shared" ca="1" si="142"/>
        <v>#VALUE!</v>
      </c>
      <c r="DJ80" s="393" t="e">
        <f t="shared" ca="1" si="143"/>
        <v>#VALUE!</v>
      </c>
      <c r="DK80" s="389" t="e">
        <f t="shared" ca="1" si="144"/>
        <v>#VALUE!</v>
      </c>
      <c r="DL80" s="394"/>
      <c r="DM80" s="372"/>
      <c r="DN80" s="389" t="e">
        <f t="shared" ca="1" si="168"/>
        <v>#VALUE!</v>
      </c>
      <c r="DO80" s="389" t="e">
        <f ca="1">'Site&amp;Soil'!$H$173*EXP('Site&amp;Soil'!$H$174*DN80)</f>
        <v>#VALUE!</v>
      </c>
      <c r="DP80" s="389" t="e">
        <f t="shared" ca="1" si="145"/>
        <v>#VALUE!</v>
      </c>
      <c r="DQ80" s="389">
        <f t="shared" si="89"/>
        <v>0</v>
      </c>
      <c r="DR80" s="390" t="e">
        <f t="shared" ca="1" si="146"/>
        <v>#VALUE!</v>
      </c>
      <c r="DS80" s="391">
        <f t="shared" si="147"/>
        <v>0</v>
      </c>
      <c r="DT80" s="392">
        <f t="shared" si="148"/>
        <v>0</v>
      </c>
      <c r="DU80" s="392" t="e">
        <f t="shared" ca="1" si="169"/>
        <v>#VALUE!</v>
      </c>
      <c r="DV80" s="391" t="e">
        <f t="shared" ca="1" si="170"/>
        <v>#VALUE!</v>
      </c>
      <c r="DW80" s="391" t="e">
        <f t="shared" ca="1" si="149"/>
        <v>#VALUE!</v>
      </c>
      <c r="DX80" s="391" t="e">
        <f t="shared" ca="1" si="150"/>
        <v>#VALUE!</v>
      </c>
      <c r="DY80" s="391" t="e">
        <f t="shared" ca="1" si="151"/>
        <v>#VALUE!</v>
      </c>
      <c r="DZ80" s="389" t="e">
        <f t="shared" ca="1" si="152"/>
        <v>#VALUE!</v>
      </c>
      <c r="EA80" s="389" t="e">
        <f t="shared" ca="1" si="153"/>
        <v>#VALUE!</v>
      </c>
      <c r="EB80" s="393" t="e">
        <f t="shared" ca="1" si="154"/>
        <v>#VALUE!</v>
      </c>
      <c r="EC80" s="389" t="e">
        <f t="shared" ca="1" si="155"/>
        <v>#VALUE!</v>
      </c>
      <c r="ED80" s="394"/>
      <c r="EE80" s="372"/>
      <c r="EF80" s="392"/>
      <c r="EG80" s="372"/>
      <c r="EH80" s="372"/>
      <c r="EI80" s="372"/>
      <c r="EJ80" s="372"/>
      <c r="EK80" s="372"/>
      <c r="EL80" s="372"/>
      <c r="EM80" s="372"/>
      <c r="EN80" s="372"/>
      <c r="EO80" s="372"/>
      <c r="EP80" s="372"/>
      <c r="EQ80" s="372"/>
      <c r="ER80" s="372"/>
      <c r="ES80" s="372"/>
      <c r="ET80" s="372"/>
    </row>
    <row r="81" spans="1:150" x14ac:dyDescent="0.2">
      <c r="A81" s="372">
        <f>A69+1</f>
        <v>7</v>
      </c>
      <c r="B81" s="372">
        <v>73</v>
      </c>
      <c r="C81" s="372" t="s">
        <v>300</v>
      </c>
      <c r="D81" s="388">
        <f ca="1">OFFSET(Apply_Lime!$H$16,$A81,0)</f>
        <v>0</v>
      </c>
      <c r="E81" s="388">
        <f ca="1">OFFSET(Apply_Lime!$I$16,$A81,0)*G81</f>
        <v>0</v>
      </c>
      <c r="F81" s="388">
        <f ca="1">OFFSET(Apply_Lime!$I$16,$A81,0)*(1-G81)</f>
        <v>0</v>
      </c>
      <c r="G81" s="566">
        <f>'Profit Calculator'!L28</f>
        <v>0</v>
      </c>
      <c r="H81" s="389">
        <f t="shared" ca="1" si="171"/>
        <v>5.9102539552647295</v>
      </c>
      <c r="I81" s="389">
        <f ca="1">'Site&amp;Soil'!$F$173*EXP('Site&amp;Soil'!$F$174*H81)</f>
        <v>0</v>
      </c>
      <c r="J81" s="389">
        <f t="shared" ca="1" si="90"/>
        <v>0.45000000000000007</v>
      </c>
      <c r="K81" s="389">
        <f t="shared" ca="1" si="84"/>
        <v>9.1496801351106175E-2</v>
      </c>
      <c r="L81" s="390">
        <f t="shared" ca="1" si="91"/>
        <v>1.096064704898813E-3</v>
      </c>
      <c r="M81" s="391">
        <f t="shared" ca="1" si="92"/>
        <v>0</v>
      </c>
      <c r="N81" s="392">
        <f t="shared" ca="1" si="93"/>
        <v>0</v>
      </c>
      <c r="O81" s="392">
        <f t="shared" ca="1" si="156"/>
        <v>18335.038571808269</v>
      </c>
      <c r="P81" s="391">
        <f t="shared" ca="1" si="157"/>
        <v>0.74977970957800633</v>
      </c>
      <c r="Q81" s="391">
        <f t="shared" ca="1" si="94"/>
        <v>2.0096388641517387E-3</v>
      </c>
      <c r="R81" s="391">
        <f t="shared" ca="1" si="95"/>
        <v>2.52649773702298E-4</v>
      </c>
      <c r="S81" s="391">
        <f t="shared" ca="1" si="96"/>
        <v>3.9044202009987567E-3</v>
      </c>
      <c r="T81" s="389">
        <f t="shared" ca="1" si="97"/>
        <v>5.9141583754657283</v>
      </c>
      <c r="U81" s="389">
        <f t="shared" ca="1" si="98"/>
        <v>0.41137126895957782</v>
      </c>
      <c r="V81" s="393">
        <f t="shared" ca="1" si="99"/>
        <v>9.7678333984211382E-4</v>
      </c>
      <c r="W81" s="389">
        <f t="shared" ca="1" si="100"/>
        <v>-2.1706296440935861E-3</v>
      </c>
      <c r="X81" s="394"/>
      <c r="Y81" s="372"/>
      <c r="Z81" s="389">
        <f t="shared" ca="1" si="172"/>
        <v>5.2946323606272632</v>
      </c>
      <c r="AA81" s="389">
        <f ca="1">'Site&amp;Soil'!$G$173*EXP('Site&amp;Soil'!$G$174*Z81)</f>
        <v>0</v>
      </c>
      <c r="AB81" s="389">
        <f t="shared" ca="1" si="101"/>
        <v>0.41625000000000001</v>
      </c>
      <c r="AC81" s="389">
        <f t="shared" si="85"/>
        <v>0</v>
      </c>
      <c r="AD81" s="390">
        <f t="shared" ca="1" si="102"/>
        <v>0</v>
      </c>
      <c r="AE81" s="391">
        <f t="shared" ca="1" si="103"/>
        <v>0</v>
      </c>
      <c r="AF81" s="392">
        <f t="shared" ca="1" si="104"/>
        <v>0</v>
      </c>
      <c r="AG81" s="392">
        <f t="shared" ca="1" si="158"/>
        <v>0</v>
      </c>
      <c r="AH81" s="391">
        <f t="shared" ca="1" si="159"/>
        <v>0</v>
      </c>
      <c r="AI81" s="391">
        <f t="shared" ca="1" si="105"/>
        <v>0</v>
      </c>
      <c r="AJ81" s="391">
        <f t="shared" ca="1" si="106"/>
        <v>0</v>
      </c>
      <c r="AK81" s="391">
        <f t="shared" ca="1" si="107"/>
        <v>6.0696642330882399E-4</v>
      </c>
      <c r="AL81" s="389">
        <f t="shared" ca="1" si="108"/>
        <v>5.295239327050572</v>
      </c>
      <c r="AM81" s="389">
        <f t="shared" ca="1" si="109"/>
        <v>0.1228933698848006</v>
      </c>
      <c r="AN81" s="393">
        <f t="shared" ca="1" si="110"/>
        <v>0</v>
      </c>
      <c r="AO81" s="389">
        <f t="shared" ca="1" si="111"/>
        <v>2.3466266422633364E-3</v>
      </c>
      <c r="AP81" s="394"/>
      <c r="AQ81" s="372"/>
      <c r="AR81" s="389">
        <f t="shared" ca="1" si="173"/>
        <v>4.4799999999999986</v>
      </c>
      <c r="AS81" s="389">
        <f ca="1">'Site&amp;Soil'!$H$173*EXP('Site&amp;Soil'!$H$174*AR81)</f>
        <v>0</v>
      </c>
      <c r="AT81" s="389">
        <f t="shared" ca="1" si="112"/>
        <v>0.38250000000000001</v>
      </c>
      <c r="AU81" s="389">
        <f t="shared" si="86"/>
        <v>0</v>
      </c>
      <c r="AV81" s="390">
        <f t="shared" ca="1" si="113"/>
        <v>0</v>
      </c>
      <c r="AW81" s="391">
        <f t="shared" ca="1" si="114"/>
        <v>0</v>
      </c>
      <c r="AX81" s="392">
        <f t="shared" ca="1" si="115"/>
        <v>0</v>
      </c>
      <c r="AY81" s="392">
        <f t="shared" ca="1" si="160"/>
        <v>0</v>
      </c>
      <c r="AZ81" s="391">
        <f t="shared" ca="1" si="161"/>
        <v>0</v>
      </c>
      <c r="BA81" s="391">
        <f t="shared" ca="1" si="116"/>
        <v>0</v>
      </c>
      <c r="BB81" s="391">
        <f t="shared" ca="1" si="117"/>
        <v>0</v>
      </c>
      <c r="BC81" s="391">
        <f t="shared" ca="1" si="118"/>
        <v>0</v>
      </c>
      <c r="BD81" s="389">
        <f t="shared" ca="1" si="119"/>
        <v>4.4799999999999986</v>
      </c>
      <c r="BE81" s="389">
        <f t="shared" ca="1" si="120"/>
        <v>3.059999999999935E-2</v>
      </c>
      <c r="BF81" s="393">
        <f t="shared" ca="1" si="121"/>
        <v>0</v>
      </c>
      <c r="BG81" s="389">
        <f t="shared" ca="1" si="122"/>
        <v>0</v>
      </c>
      <c r="BH81" s="394"/>
      <c r="BI81" s="372"/>
      <c r="BJ81" s="392"/>
      <c r="BK81" s="372"/>
      <c r="BL81" s="372"/>
      <c r="BM81" s="372"/>
      <c r="BN81" s="372"/>
      <c r="BO81" s="372"/>
      <c r="BP81" s="372"/>
      <c r="BQ81" s="372"/>
      <c r="BR81" s="372"/>
      <c r="BS81" s="372"/>
      <c r="BT81" s="372"/>
      <c r="BU81" s="372"/>
      <c r="BV81" s="372"/>
      <c r="BW81" s="372"/>
      <c r="BX81" s="372"/>
      <c r="BZ81" s="388">
        <f ca="1">OFFSET(Apply_Lime!$O$16,$A81,0)</f>
        <v>0</v>
      </c>
      <c r="CA81" s="388">
        <f ca="1">OFFSET(Apply_Lime!$P$16,$A81,0)*CA$7</f>
        <v>0</v>
      </c>
      <c r="CB81" s="388">
        <f ca="1">OFFSET(Apply_Lime!$P$16,$A81,0)*CB$7</f>
        <v>0</v>
      </c>
      <c r="CC81" s="372"/>
      <c r="CD81" s="389" t="e">
        <f t="shared" ca="1" si="162"/>
        <v>#VALUE!</v>
      </c>
      <c r="CE81" s="389" t="e">
        <f ca="1">'Site&amp;Soil'!$F$173*EXP('Site&amp;Soil'!$F$174*CD81)</f>
        <v>#VALUE!</v>
      </c>
      <c r="CF81" s="389" t="e">
        <f t="shared" ca="1" si="123"/>
        <v>#VALUE!</v>
      </c>
      <c r="CG81" s="389">
        <f t="shared" si="87"/>
        <v>0</v>
      </c>
      <c r="CH81" s="390" t="e">
        <f t="shared" ca="1" si="124"/>
        <v>#VALUE!</v>
      </c>
      <c r="CI81" s="391">
        <f t="shared" ca="1" si="125"/>
        <v>0</v>
      </c>
      <c r="CJ81" s="392">
        <f t="shared" ca="1" si="126"/>
        <v>0</v>
      </c>
      <c r="CK81" s="392" t="e">
        <f t="shared" ca="1" si="163"/>
        <v>#VALUE!</v>
      </c>
      <c r="CL81" s="391" t="e">
        <f t="shared" ca="1" si="164"/>
        <v>#VALUE!</v>
      </c>
      <c r="CM81" s="391" t="e">
        <f t="shared" ca="1" si="127"/>
        <v>#VALUE!</v>
      </c>
      <c r="CN81" s="391" t="e">
        <f t="shared" ca="1" si="128"/>
        <v>#VALUE!</v>
      </c>
      <c r="CO81" s="391" t="e">
        <f t="shared" ca="1" si="129"/>
        <v>#VALUE!</v>
      </c>
      <c r="CP81" s="389" t="e">
        <f t="shared" ca="1" si="130"/>
        <v>#VALUE!</v>
      </c>
      <c r="CQ81" s="389" t="e">
        <f t="shared" ca="1" si="131"/>
        <v>#VALUE!</v>
      </c>
      <c r="CR81" s="393" t="e">
        <f t="shared" ca="1" si="132"/>
        <v>#VALUE!</v>
      </c>
      <c r="CS81" s="389" t="e">
        <f t="shared" ca="1" si="133"/>
        <v>#VALUE!</v>
      </c>
      <c r="CT81" s="394"/>
      <c r="CU81" s="372"/>
      <c r="CV81" s="389" t="e">
        <f t="shared" ca="1" si="165"/>
        <v>#VALUE!</v>
      </c>
      <c r="CW81" s="389" t="e">
        <f ca="1">'Site&amp;Soil'!$G$173*EXP('Site&amp;Soil'!$G$174*CV81)</f>
        <v>#VALUE!</v>
      </c>
      <c r="CX81" s="389" t="e">
        <f t="shared" ca="1" si="134"/>
        <v>#VALUE!</v>
      </c>
      <c r="CY81" s="389">
        <f t="shared" si="88"/>
        <v>0</v>
      </c>
      <c r="CZ81" s="390" t="e">
        <f t="shared" ca="1" si="135"/>
        <v>#VALUE!</v>
      </c>
      <c r="DA81" s="391">
        <f t="shared" ca="1" si="136"/>
        <v>0</v>
      </c>
      <c r="DB81" s="392">
        <f t="shared" ca="1" si="137"/>
        <v>0</v>
      </c>
      <c r="DC81" s="392" t="e">
        <f t="shared" ca="1" si="166"/>
        <v>#VALUE!</v>
      </c>
      <c r="DD81" s="391" t="e">
        <f t="shared" ca="1" si="167"/>
        <v>#VALUE!</v>
      </c>
      <c r="DE81" s="391" t="e">
        <f t="shared" ca="1" si="138"/>
        <v>#VALUE!</v>
      </c>
      <c r="DF81" s="391" t="e">
        <f t="shared" ca="1" si="139"/>
        <v>#VALUE!</v>
      </c>
      <c r="DG81" s="391" t="e">
        <f t="shared" ca="1" si="140"/>
        <v>#VALUE!</v>
      </c>
      <c r="DH81" s="389" t="e">
        <f t="shared" ca="1" si="141"/>
        <v>#VALUE!</v>
      </c>
      <c r="DI81" s="389" t="e">
        <f t="shared" ca="1" si="142"/>
        <v>#VALUE!</v>
      </c>
      <c r="DJ81" s="393" t="e">
        <f t="shared" ca="1" si="143"/>
        <v>#VALUE!</v>
      </c>
      <c r="DK81" s="389" t="e">
        <f t="shared" ca="1" si="144"/>
        <v>#VALUE!</v>
      </c>
      <c r="DL81" s="394"/>
      <c r="DM81" s="372"/>
      <c r="DN81" s="389" t="e">
        <f t="shared" ca="1" si="168"/>
        <v>#VALUE!</v>
      </c>
      <c r="DO81" s="389" t="e">
        <f ca="1">'Site&amp;Soil'!$H$173*EXP('Site&amp;Soil'!$H$174*DN81)</f>
        <v>#VALUE!</v>
      </c>
      <c r="DP81" s="389" t="e">
        <f t="shared" ca="1" si="145"/>
        <v>#VALUE!</v>
      </c>
      <c r="DQ81" s="389">
        <f t="shared" si="89"/>
        <v>0</v>
      </c>
      <c r="DR81" s="390" t="e">
        <f t="shared" ca="1" si="146"/>
        <v>#VALUE!</v>
      </c>
      <c r="DS81" s="391">
        <f t="shared" ca="1" si="147"/>
        <v>0</v>
      </c>
      <c r="DT81" s="392">
        <f t="shared" ca="1" si="148"/>
        <v>0</v>
      </c>
      <c r="DU81" s="392" t="e">
        <f t="shared" ca="1" si="169"/>
        <v>#VALUE!</v>
      </c>
      <c r="DV81" s="391" t="e">
        <f t="shared" ca="1" si="170"/>
        <v>#VALUE!</v>
      </c>
      <c r="DW81" s="391" t="e">
        <f t="shared" ca="1" si="149"/>
        <v>#VALUE!</v>
      </c>
      <c r="DX81" s="391" t="e">
        <f t="shared" ca="1" si="150"/>
        <v>#VALUE!</v>
      </c>
      <c r="DY81" s="391" t="e">
        <f t="shared" ca="1" si="151"/>
        <v>#VALUE!</v>
      </c>
      <c r="DZ81" s="389" t="e">
        <f t="shared" ca="1" si="152"/>
        <v>#VALUE!</v>
      </c>
      <c r="EA81" s="389" t="e">
        <f t="shared" ca="1" si="153"/>
        <v>#VALUE!</v>
      </c>
      <c r="EB81" s="393" t="e">
        <f t="shared" ca="1" si="154"/>
        <v>#VALUE!</v>
      </c>
      <c r="EC81" s="389" t="e">
        <f t="shared" ca="1" si="155"/>
        <v>#VALUE!</v>
      </c>
      <c r="ED81" s="394"/>
      <c r="EE81" s="372"/>
      <c r="EF81" s="392"/>
      <c r="EG81" s="372"/>
      <c r="EH81" s="372"/>
      <c r="EI81" s="372"/>
      <c r="EJ81" s="372"/>
      <c r="EK81" s="372"/>
      <c r="EL81" s="372"/>
      <c r="EM81" s="372"/>
      <c r="EN81" s="372"/>
      <c r="EO81" s="372"/>
      <c r="EP81" s="372"/>
      <c r="EQ81" s="372"/>
      <c r="ER81" s="372"/>
      <c r="ES81" s="372"/>
      <c r="ET81" s="372"/>
    </row>
    <row r="82" spans="1:150" x14ac:dyDescent="0.2">
      <c r="A82" s="372"/>
      <c r="B82" s="372">
        <v>74</v>
      </c>
      <c r="C82" s="372" t="s">
        <v>301</v>
      </c>
      <c r="D82" s="19"/>
      <c r="E82" s="19"/>
      <c r="F82" s="19"/>
      <c r="G82" s="372"/>
      <c r="H82" s="389">
        <f t="shared" ca="1" si="171"/>
        <v>5.9119877458216346</v>
      </c>
      <c r="I82" s="389">
        <f ca="1">'Site&amp;Soil'!$F$173*EXP('Site&amp;Soil'!$F$174*H82)</f>
        <v>0</v>
      </c>
      <c r="J82" s="389">
        <f t="shared" ca="1" si="90"/>
        <v>0.45000000000000007</v>
      </c>
      <c r="K82" s="389">
        <f t="shared" ca="1" si="84"/>
        <v>0.1373529669593018</v>
      </c>
      <c r="L82" s="390">
        <f t="shared" ca="1" si="91"/>
        <v>1.6386593234414242E-3</v>
      </c>
      <c r="M82" s="391">
        <f t="shared" si="92"/>
        <v>0</v>
      </c>
      <c r="N82" s="392">
        <f t="shared" si="93"/>
        <v>0</v>
      </c>
      <c r="O82" s="392">
        <f t="shared" ca="1" si="156"/>
        <v>18285.895062562911</v>
      </c>
      <c r="P82" s="391">
        <f t="shared" ca="1" si="157"/>
        <v>0.7477700707138546</v>
      </c>
      <c r="Q82" s="391">
        <f t="shared" ca="1" si="94"/>
        <v>2.9964352431740221E-3</v>
      </c>
      <c r="R82" s="391">
        <f t="shared" ca="1" si="95"/>
        <v>3.7701709551422695E-4</v>
      </c>
      <c r="S82" s="391">
        <f t="shared" ca="1" si="96"/>
        <v>5.8209292170217659E-3</v>
      </c>
      <c r="T82" s="389">
        <f t="shared" ca="1" si="97"/>
        <v>5.917808675038656</v>
      </c>
      <c r="U82" s="389">
        <f t="shared" ca="1" si="98"/>
        <v>0.41301390376739527</v>
      </c>
      <c r="V82" s="393">
        <f t="shared" ca="1" si="99"/>
        <v>1.4846066178357275E-3</v>
      </c>
      <c r="W82" s="389">
        <f t="shared" ca="1" si="100"/>
        <v>-3.2991258174127273E-3</v>
      </c>
      <c r="X82" s="394"/>
      <c r="Y82" s="372"/>
      <c r="Z82" s="389">
        <f t="shared" ca="1" si="172"/>
        <v>5.2975859536928356</v>
      </c>
      <c r="AA82" s="389">
        <f ca="1">'Site&amp;Soil'!$G$173*EXP('Site&amp;Soil'!$G$174*Z82)</f>
        <v>0</v>
      </c>
      <c r="AB82" s="389">
        <f t="shared" ca="1" si="101"/>
        <v>0.41625000000000001</v>
      </c>
      <c r="AC82" s="389">
        <f t="shared" si="85"/>
        <v>0</v>
      </c>
      <c r="AD82" s="390">
        <f t="shared" ca="1" si="102"/>
        <v>0</v>
      </c>
      <c r="AE82" s="391">
        <f t="shared" si="103"/>
        <v>0</v>
      </c>
      <c r="AF82" s="392">
        <f t="shared" si="104"/>
        <v>0</v>
      </c>
      <c r="AG82" s="392">
        <f t="shared" ca="1" si="158"/>
        <v>0</v>
      </c>
      <c r="AH82" s="391">
        <f t="shared" ca="1" si="159"/>
        <v>0</v>
      </c>
      <c r="AI82" s="391">
        <f t="shared" ca="1" si="105"/>
        <v>0</v>
      </c>
      <c r="AJ82" s="391">
        <f t="shared" ca="1" si="106"/>
        <v>0</v>
      </c>
      <c r="AK82" s="391">
        <f t="shared" ca="1" si="107"/>
        <v>9.0574677601015481E-4</v>
      </c>
      <c r="AL82" s="389">
        <f t="shared" ca="1" si="108"/>
        <v>5.2984917004688459</v>
      </c>
      <c r="AM82" s="389">
        <f t="shared" ca="1" si="109"/>
        <v>0.1242471703201571</v>
      </c>
      <c r="AN82" s="393">
        <f t="shared" ca="1" si="110"/>
        <v>0</v>
      </c>
      <c r="AO82" s="389">
        <f t="shared" ca="1" si="111"/>
        <v>3.5666225053110571E-3</v>
      </c>
      <c r="AP82" s="394"/>
      <c r="AQ82" s="372"/>
      <c r="AR82" s="389">
        <f t="shared" ca="1" si="173"/>
        <v>4.4799999999999986</v>
      </c>
      <c r="AS82" s="389">
        <f ca="1">'Site&amp;Soil'!$H$173*EXP('Site&amp;Soil'!$H$174*AR82)</f>
        <v>0</v>
      </c>
      <c r="AT82" s="389">
        <f t="shared" ca="1" si="112"/>
        <v>0.38250000000000001</v>
      </c>
      <c r="AU82" s="389">
        <f t="shared" si="86"/>
        <v>0</v>
      </c>
      <c r="AV82" s="390">
        <f t="shared" ca="1" si="113"/>
        <v>0</v>
      </c>
      <c r="AW82" s="391">
        <f t="shared" si="114"/>
        <v>0</v>
      </c>
      <c r="AX82" s="392">
        <f t="shared" si="115"/>
        <v>0</v>
      </c>
      <c r="AY82" s="392">
        <f t="shared" ca="1" si="160"/>
        <v>0</v>
      </c>
      <c r="AZ82" s="391">
        <f t="shared" ca="1" si="161"/>
        <v>0</v>
      </c>
      <c r="BA82" s="391">
        <f t="shared" ca="1" si="116"/>
        <v>0</v>
      </c>
      <c r="BB82" s="391">
        <f t="shared" ca="1" si="117"/>
        <v>0</v>
      </c>
      <c r="BC82" s="391">
        <f t="shared" ca="1" si="118"/>
        <v>0</v>
      </c>
      <c r="BD82" s="389">
        <f t="shared" ca="1" si="119"/>
        <v>4.4799999999999986</v>
      </c>
      <c r="BE82" s="389">
        <f t="shared" ca="1" si="120"/>
        <v>3.059999999999935E-2</v>
      </c>
      <c r="BF82" s="393">
        <f t="shared" ca="1" si="121"/>
        <v>0</v>
      </c>
      <c r="BG82" s="389">
        <f t="shared" ca="1" si="122"/>
        <v>0</v>
      </c>
      <c r="BH82" s="394"/>
      <c r="BI82" s="372"/>
      <c r="BJ82" s="392"/>
      <c r="BK82" s="372"/>
      <c r="BL82" s="372"/>
      <c r="BM82" s="372"/>
      <c r="BN82" s="372"/>
      <c r="BO82" s="372"/>
      <c r="BP82" s="372"/>
      <c r="BQ82" s="372"/>
      <c r="BR82" s="372"/>
      <c r="BS82" s="372"/>
      <c r="BT82" s="372"/>
      <c r="BU82" s="372"/>
      <c r="BV82" s="372"/>
      <c r="BW82" s="372"/>
      <c r="BX82" s="372"/>
      <c r="BZ82" s="19"/>
      <c r="CA82" s="19"/>
      <c r="CB82" s="19"/>
      <c r="CC82" s="372"/>
      <c r="CD82" s="389" t="e">
        <f t="shared" ca="1" si="162"/>
        <v>#VALUE!</v>
      </c>
      <c r="CE82" s="389" t="e">
        <f ca="1">'Site&amp;Soil'!$F$173*EXP('Site&amp;Soil'!$F$174*CD82)</f>
        <v>#VALUE!</v>
      </c>
      <c r="CF82" s="389" t="e">
        <f t="shared" ca="1" si="123"/>
        <v>#VALUE!</v>
      </c>
      <c r="CG82" s="389">
        <f t="shared" si="87"/>
        <v>0</v>
      </c>
      <c r="CH82" s="390" t="e">
        <f t="shared" ca="1" si="124"/>
        <v>#VALUE!</v>
      </c>
      <c r="CI82" s="391">
        <f t="shared" si="125"/>
        <v>0</v>
      </c>
      <c r="CJ82" s="392">
        <f t="shared" si="126"/>
        <v>0</v>
      </c>
      <c r="CK82" s="392" t="e">
        <f t="shared" ca="1" si="163"/>
        <v>#VALUE!</v>
      </c>
      <c r="CL82" s="391" t="e">
        <f t="shared" ca="1" si="164"/>
        <v>#VALUE!</v>
      </c>
      <c r="CM82" s="391" t="e">
        <f t="shared" ca="1" si="127"/>
        <v>#VALUE!</v>
      </c>
      <c r="CN82" s="391" t="e">
        <f t="shared" ca="1" si="128"/>
        <v>#VALUE!</v>
      </c>
      <c r="CO82" s="391" t="e">
        <f t="shared" ca="1" si="129"/>
        <v>#VALUE!</v>
      </c>
      <c r="CP82" s="389" t="e">
        <f t="shared" ca="1" si="130"/>
        <v>#VALUE!</v>
      </c>
      <c r="CQ82" s="389" t="e">
        <f t="shared" ca="1" si="131"/>
        <v>#VALUE!</v>
      </c>
      <c r="CR82" s="393" t="e">
        <f t="shared" ca="1" si="132"/>
        <v>#VALUE!</v>
      </c>
      <c r="CS82" s="389" t="e">
        <f t="shared" ca="1" si="133"/>
        <v>#VALUE!</v>
      </c>
      <c r="CT82" s="394"/>
      <c r="CU82" s="372"/>
      <c r="CV82" s="389" t="e">
        <f t="shared" ca="1" si="165"/>
        <v>#VALUE!</v>
      </c>
      <c r="CW82" s="389" t="e">
        <f ca="1">'Site&amp;Soil'!$G$173*EXP('Site&amp;Soil'!$G$174*CV82)</f>
        <v>#VALUE!</v>
      </c>
      <c r="CX82" s="389" t="e">
        <f t="shared" ca="1" si="134"/>
        <v>#VALUE!</v>
      </c>
      <c r="CY82" s="389">
        <f t="shared" si="88"/>
        <v>0</v>
      </c>
      <c r="CZ82" s="390" t="e">
        <f t="shared" ca="1" si="135"/>
        <v>#VALUE!</v>
      </c>
      <c r="DA82" s="391">
        <f t="shared" si="136"/>
        <v>0</v>
      </c>
      <c r="DB82" s="392">
        <f t="shared" si="137"/>
        <v>0</v>
      </c>
      <c r="DC82" s="392" t="e">
        <f t="shared" ca="1" si="166"/>
        <v>#VALUE!</v>
      </c>
      <c r="DD82" s="391" t="e">
        <f t="shared" ca="1" si="167"/>
        <v>#VALUE!</v>
      </c>
      <c r="DE82" s="391" t="e">
        <f t="shared" ca="1" si="138"/>
        <v>#VALUE!</v>
      </c>
      <c r="DF82" s="391" t="e">
        <f t="shared" ca="1" si="139"/>
        <v>#VALUE!</v>
      </c>
      <c r="DG82" s="391" t="e">
        <f t="shared" ca="1" si="140"/>
        <v>#VALUE!</v>
      </c>
      <c r="DH82" s="389" t="e">
        <f t="shared" ca="1" si="141"/>
        <v>#VALUE!</v>
      </c>
      <c r="DI82" s="389" t="e">
        <f t="shared" ca="1" si="142"/>
        <v>#VALUE!</v>
      </c>
      <c r="DJ82" s="393" t="e">
        <f t="shared" ca="1" si="143"/>
        <v>#VALUE!</v>
      </c>
      <c r="DK82" s="389" t="e">
        <f t="shared" ca="1" si="144"/>
        <v>#VALUE!</v>
      </c>
      <c r="DL82" s="394"/>
      <c r="DM82" s="372"/>
      <c r="DN82" s="389" t="e">
        <f t="shared" ca="1" si="168"/>
        <v>#VALUE!</v>
      </c>
      <c r="DO82" s="389" t="e">
        <f ca="1">'Site&amp;Soil'!$H$173*EXP('Site&amp;Soil'!$H$174*DN82)</f>
        <v>#VALUE!</v>
      </c>
      <c r="DP82" s="389" t="e">
        <f t="shared" ca="1" si="145"/>
        <v>#VALUE!</v>
      </c>
      <c r="DQ82" s="389">
        <f t="shared" si="89"/>
        <v>0</v>
      </c>
      <c r="DR82" s="390" t="e">
        <f t="shared" ca="1" si="146"/>
        <v>#VALUE!</v>
      </c>
      <c r="DS82" s="391">
        <f t="shared" si="147"/>
        <v>0</v>
      </c>
      <c r="DT82" s="392">
        <f t="shared" si="148"/>
        <v>0</v>
      </c>
      <c r="DU82" s="392" t="e">
        <f t="shared" ca="1" si="169"/>
        <v>#VALUE!</v>
      </c>
      <c r="DV82" s="391" t="e">
        <f t="shared" ca="1" si="170"/>
        <v>#VALUE!</v>
      </c>
      <c r="DW82" s="391" t="e">
        <f t="shared" ca="1" si="149"/>
        <v>#VALUE!</v>
      </c>
      <c r="DX82" s="391" t="e">
        <f t="shared" ca="1" si="150"/>
        <v>#VALUE!</v>
      </c>
      <c r="DY82" s="391" t="e">
        <f t="shared" ca="1" si="151"/>
        <v>#VALUE!</v>
      </c>
      <c r="DZ82" s="389" t="e">
        <f t="shared" ca="1" si="152"/>
        <v>#VALUE!</v>
      </c>
      <c r="EA82" s="389" t="e">
        <f t="shared" ca="1" si="153"/>
        <v>#VALUE!</v>
      </c>
      <c r="EB82" s="393" t="e">
        <f t="shared" ca="1" si="154"/>
        <v>#VALUE!</v>
      </c>
      <c r="EC82" s="389" t="e">
        <f t="shared" ca="1" si="155"/>
        <v>#VALUE!</v>
      </c>
      <c r="ED82" s="394"/>
      <c r="EE82" s="372"/>
      <c r="EF82" s="392"/>
      <c r="EG82" s="372"/>
      <c r="EH82" s="372"/>
      <c r="EI82" s="372"/>
      <c r="EJ82" s="372"/>
      <c r="EK82" s="372"/>
      <c r="EL82" s="372"/>
      <c r="EM82" s="372"/>
      <c r="EN82" s="372"/>
      <c r="EO82" s="372"/>
      <c r="EP82" s="372"/>
      <c r="EQ82" s="372"/>
      <c r="ER82" s="372"/>
      <c r="ES82" s="372"/>
      <c r="ET82" s="372"/>
    </row>
    <row r="83" spans="1:150" x14ac:dyDescent="0.2">
      <c r="A83" s="372"/>
      <c r="B83" s="372">
        <v>75</v>
      </c>
      <c r="C83" s="372" t="s">
        <v>302</v>
      </c>
      <c r="D83" s="388"/>
      <c r="E83" s="388"/>
      <c r="F83" s="19"/>
      <c r="G83" s="372"/>
      <c r="H83" s="389">
        <f t="shared" ca="1" si="171"/>
        <v>5.9145095492212434</v>
      </c>
      <c r="I83" s="389">
        <f ca="1">'Site&amp;Soil'!$F$173*EXP('Site&amp;Soil'!$F$174*H83)</f>
        <v>0</v>
      </c>
      <c r="J83" s="389">
        <f t="shared" ca="1" si="90"/>
        <v>0.45000000000000007</v>
      </c>
      <c r="K83" s="389">
        <f t="shared" ca="1" si="84"/>
        <v>0.19369872998029833</v>
      </c>
      <c r="L83" s="390">
        <f t="shared" ca="1" si="91"/>
        <v>2.2971457680930523E-3</v>
      </c>
      <c r="M83" s="391">
        <f t="shared" si="92"/>
        <v>0</v>
      </c>
      <c r="N83" s="392">
        <f t="shared" si="93"/>
        <v>0</v>
      </c>
      <c r="O83" s="392">
        <f t="shared" ca="1" si="156"/>
        <v>18212.620532644727</v>
      </c>
      <c r="P83" s="391">
        <f t="shared" ca="1" si="157"/>
        <v>0.74477363547068054</v>
      </c>
      <c r="Q83" s="391">
        <f t="shared" ca="1" si="94"/>
        <v>4.1837044182449473E-3</v>
      </c>
      <c r="R83" s="391">
        <f t="shared" ca="1" si="95"/>
        <v>5.270306525537446E-4</v>
      </c>
      <c r="S83" s="391">
        <f t="shared" ca="1" si="96"/>
        <v>8.1259417015360057E-3</v>
      </c>
      <c r="T83" s="389">
        <f t="shared" ca="1" si="97"/>
        <v>5.9226354909227794</v>
      </c>
      <c r="U83" s="389">
        <f t="shared" ca="1" si="98"/>
        <v>0.41518597091525078</v>
      </c>
      <c r="V83" s="393">
        <f t="shared" ca="1" si="99"/>
        <v>2.1281632260291643E-3</v>
      </c>
      <c r="W83" s="389">
        <f t="shared" ca="1" si="100"/>
        <v>-4.7292516133981425E-3</v>
      </c>
      <c r="X83" s="394"/>
      <c r="Y83" s="372"/>
      <c r="Z83" s="389">
        <f t="shared" ca="1" si="172"/>
        <v>5.3020583229741574</v>
      </c>
      <c r="AA83" s="389">
        <f ca="1">'Site&amp;Soil'!$G$173*EXP('Site&amp;Soil'!$G$174*Z83)</f>
        <v>0</v>
      </c>
      <c r="AB83" s="389">
        <f t="shared" ca="1" si="101"/>
        <v>0.41625000000000001</v>
      </c>
      <c r="AC83" s="389">
        <f t="shared" si="85"/>
        <v>0</v>
      </c>
      <c r="AD83" s="390">
        <f t="shared" ca="1" si="102"/>
        <v>0</v>
      </c>
      <c r="AE83" s="391">
        <f t="shared" si="103"/>
        <v>0</v>
      </c>
      <c r="AF83" s="392">
        <f t="shared" si="104"/>
        <v>0</v>
      </c>
      <c r="AG83" s="392">
        <f t="shared" ca="1" si="158"/>
        <v>0</v>
      </c>
      <c r="AH83" s="391">
        <f t="shared" ca="1" si="159"/>
        <v>0</v>
      </c>
      <c r="AI83" s="391">
        <f t="shared" ca="1" si="105"/>
        <v>0</v>
      </c>
      <c r="AJ83" s="391">
        <f t="shared" ca="1" si="106"/>
        <v>0</v>
      </c>
      <c r="AK83" s="391">
        <f t="shared" ca="1" si="107"/>
        <v>1.2661397058348219E-3</v>
      </c>
      <c r="AL83" s="389">
        <f t="shared" ca="1" si="108"/>
        <v>5.303324462679992</v>
      </c>
      <c r="AM83" s="389">
        <f t="shared" ca="1" si="109"/>
        <v>0.1262588075905467</v>
      </c>
      <c r="AN83" s="393">
        <f t="shared" ca="1" si="110"/>
        <v>0</v>
      </c>
      <c r="AO83" s="389">
        <f t="shared" ca="1" si="111"/>
        <v>5.1127044469169115E-3</v>
      </c>
      <c r="AP83" s="394"/>
      <c r="AQ83" s="372"/>
      <c r="AR83" s="389">
        <f t="shared" ca="1" si="173"/>
        <v>4.4799999999999986</v>
      </c>
      <c r="AS83" s="389">
        <f ca="1">'Site&amp;Soil'!$H$173*EXP('Site&amp;Soil'!$H$174*AR83)</f>
        <v>0</v>
      </c>
      <c r="AT83" s="389">
        <f t="shared" ca="1" si="112"/>
        <v>0.38250000000000001</v>
      </c>
      <c r="AU83" s="389">
        <f t="shared" si="86"/>
        <v>0</v>
      </c>
      <c r="AV83" s="390">
        <f t="shared" ca="1" si="113"/>
        <v>0</v>
      </c>
      <c r="AW83" s="391">
        <f t="shared" si="114"/>
        <v>0</v>
      </c>
      <c r="AX83" s="392">
        <f t="shared" si="115"/>
        <v>0</v>
      </c>
      <c r="AY83" s="392">
        <f t="shared" ca="1" si="160"/>
        <v>0</v>
      </c>
      <c r="AZ83" s="391">
        <f t="shared" ca="1" si="161"/>
        <v>0</v>
      </c>
      <c r="BA83" s="391">
        <f t="shared" ca="1" si="116"/>
        <v>0</v>
      </c>
      <c r="BB83" s="391">
        <f t="shared" ca="1" si="117"/>
        <v>0</v>
      </c>
      <c r="BC83" s="391">
        <f t="shared" ca="1" si="118"/>
        <v>0</v>
      </c>
      <c r="BD83" s="389">
        <f t="shared" ca="1" si="119"/>
        <v>4.4799999999999986</v>
      </c>
      <c r="BE83" s="389">
        <f t="shared" ca="1" si="120"/>
        <v>3.059999999999935E-2</v>
      </c>
      <c r="BF83" s="393">
        <f t="shared" ca="1" si="121"/>
        <v>0</v>
      </c>
      <c r="BG83" s="389">
        <f t="shared" ca="1" si="122"/>
        <v>0</v>
      </c>
      <c r="BH83" s="394"/>
      <c r="BI83" s="372"/>
      <c r="BJ83" s="392"/>
      <c r="BK83" s="372"/>
      <c r="BL83" s="372"/>
      <c r="BM83" s="372"/>
      <c r="BN83" s="372"/>
      <c r="BO83" s="372"/>
      <c r="BP83" s="372"/>
      <c r="BQ83" s="372"/>
      <c r="BR83" s="372"/>
      <c r="BS83" s="372"/>
      <c r="BT83" s="372"/>
      <c r="BU83" s="372"/>
      <c r="BV83" s="372"/>
      <c r="BW83" s="372"/>
      <c r="BX83" s="372"/>
      <c r="BZ83" s="388"/>
      <c r="CA83" s="388"/>
      <c r="CB83" s="19"/>
      <c r="CC83" s="372"/>
      <c r="CD83" s="389" t="e">
        <f t="shared" ca="1" si="162"/>
        <v>#VALUE!</v>
      </c>
      <c r="CE83" s="389" t="e">
        <f ca="1">'Site&amp;Soil'!$F$173*EXP('Site&amp;Soil'!$F$174*CD83)</f>
        <v>#VALUE!</v>
      </c>
      <c r="CF83" s="389" t="e">
        <f t="shared" ca="1" si="123"/>
        <v>#VALUE!</v>
      </c>
      <c r="CG83" s="389">
        <f t="shared" si="87"/>
        <v>0</v>
      </c>
      <c r="CH83" s="390" t="e">
        <f t="shared" ca="1" si="124"/>
        <v>#VALUE!</v>
      </c>
      <c r="CI83" s="391">
        <f t="shared" si="125"/>
        <v>0</v>
      </c>
      <c r="CJ83" s="392">
        <f t="shared" si="126"/>
        <v>0</v>
      </c>
      <c r="CK83" s="392" t="e">
        <f t="shared" ca="1" si="163"/>
        <v>#VALUE!</v>
      </c>
      <c r="CL83" s="391" t="e">
        <f t="shared" ca="1" si="164"/>
        <v>#VALUE!</v>
      </c>
      <c r="CM83" s="391" t="e">
        <f t="shared" ca="1" si="127"/>
        <v>#VALUE!</v>
      </c>
      <c r="CN83" s="391" t="e">
        <f t="shared" ca="1" si="128"/>
        <v>#VALUE!</v>
      </c>
      <c r="CO83" s="391" t="e">
        <f t="shared" ca="1" si="129"/>
        <v>#VALUE!</v>
      </c>
      <c r="CP83" s="389" t="e">
        <f t="shared" ca="1" si="130"/>
        <v>#VALUE!</v>
      </c>
      <c r="CQ83" s="389" t="e">
        <f t="shared" ca="1" si="131"/>
        <v>#VALUE!</v>
      </c>
      <c r="CR83" s="393" t="e">
        <f t="shared" ca="1" si="132"/>
        <v>#VALUE!</v>
      </c>
      <c r="CS83" s="389" t="e">
        <f t="shared" ca="1" si="133"/>
        <v>#VALUE!</v>
      </c>
      <c r="CT83" s="394"/>
      <c r="CU83" s="372"/>
      <c r="CV83" s="389" t="e">
        <f t="shared" ca="1" si="165"/>
        <v>#VALUE!</v>
      </c>
      <c r="CW83" s="389" t="e">
        <f ca="1">'Site&amp;Soil'!$G$173*EXP('Site&amp;Soil'!$G$174*CV83)</f>
        <v>#VALUE!</v>
      </c>
      <c r="CX83" s="389" t="e">
        <f t="shared" ca="1" si="134"/>
        <v>#VALUE!</v>
      </c>
      <c r="CY83" s="389">
        <f t="shared" si="88"/>
        <v>0</v>
      </c>
      <c r="CZ83" s="390" t="e">
        <f t="shared" ca="1" si="135"/>
        <v>#VALUE!</v>
      </c>
      <c r="DA83" s="391">
        <f t="shared" si="136"/>
        <v>0</v>
      </c>
      <c r="DB83" s="392">
        <f t="shared" si="137"/>
        <v>0</v>
      </c>
      <c r="DC83" s="392" t="e">
        <f t="shared" ca="1" si="166"/>
        <v>#VALUE!</v>
      </c>
      <c r="DD83" s="391" t="e">
        <f t="shared" ca="1" si="167"/>
        <v>#VALUE!</v>
      </c>
      <c r="DE83" s="391" t="e">
        <f t="shared" ca="1" si="138"/>
        <v>#VALUE!</v>
      </c>
      <c r="DF83" s="391" t="e">
        <f t="shared" ca="1" si="139"/>
        <v>#VALUE!</v>
      </c>
      <c r="DG83" s="391" t="e">
        <f t="shared" ca="1" si="140"/>
        <v>#VALUE!</v>
      </c>
      <c r="DH83" s="389" t="e">
        <f t="shared" ca="1" si="141"/>
        <v>#VALUE!</v>
      </c>
      <c r="DI83" s="389" t="e">
        <f t="shared" ca="1" si="142"/>
        <v>#VALUE!</v>
      </c>
      <c r="DJ83" s="393" t="e">
        <f t="shared" ca="1" si="143"/>
        <v>#VALUE!</v>
      </c>
      <c r="DK83" s="389" t="e">
        <f t="shared" ca="1" si="144"/>
        <v>#VALUE!</v>
      </c>
      <c r="DL83" s="394"/>
      <c r="DM83" s="372"/>
      <c r="DN83" s="389" t="e">
        <f t="shared" ca="1" si="168"/>
        <v>#VALUE!</v>
      </c>
      <c r="DO83" s="389" t="e">
        <f ca="1">'Site&amp;Soil'!$H$173*EXP('Site&amp;Soil'!$H$174*DN83)</f>
        <v>#VALUE!</v>
      </c>
      <c r="DP83" s="389" t="e">
        <f t="shared" ca="1" si="145"/>
        <v>#VALUE!</v>
      </c>
      <c r="DQ83" s="389">
        <f t="shared" si="89"/>
        <v>0</v>
      </c>
      <c r="DR83" s="390" t="e">
        <f t="shared" ca="1" si="146"/>
        <v>#VALUE!</v>
      </c>
      <c r="DS83" s="391">
        <f t="shared" si="147"/>
        <v>0</v>
      </c>
      <c r="DT83" s="392">
        <f t="shared" si="148"/>
        <v>0</v>
      </c>
      <c r="DU83" s="392" t="e">
        <f t="shared" ca="1" si="169"/>
        <v>#VALUE!</v>
      </c>
      <c r="DV83" s="391" t="e">
        <f t="shared" ca="1" si="170"/>
        <v>#VALUE!</v>
      </c>
      <c r="DW83" s="391" t="e">
        <f t="shared" ca="1" si="149"/>
        <v>#VALUE!</v>
      </c>
      <c r="DX83" s="391" t="e">
        <f t="shared" ca="1" si="150"/>
        <v>#VALUE!</v>
      </c>
      <c r="DY83" s="391" t="e">
        <f t="shared" ca="1" si="151"/>
        <v>#VALUE!</v>
      </c>
      <c r="DZ83" s="389" t="e">
        <f t="shared" ca="1" si="152"/>
        <v>#VALUE!</v>
      </c>
      <c r="EA83" s="389" t="e">
        <f t="shared" ca="1" si="153"/>
        <v>#VALUE!</v>
      </c>
      <c r="EB83" s="393" t="e">
        <f t="shared" ca="1" si="154"/>
        <v>#VALUE!</v>
      </c>
      <c r="EC83" s="389" t="e">
        <f t="shared" ca="1" si="155"/>
        <v>#VALUE!</v>
      </c>
      <c r="ED83" s="394"/>
      <c r="EE83" s="372"/>
      <c r="EF83" s="392"/>
      <c r="EG83" s="372"/>
      <c r="EH83" s="372"/>
      <c r="EI83" s="372"/>
      <c r="EJ83" s="372"/>
      <c r="EK83" s="372"/>
      <c r="EL83" s="372"/>
      <c r="EM83" s="372"/>
      <c r="EN83" s="372"/>
      <c r="EO83" s="372"/>
      <c r="EP83" s="372"/>
      <c r="EQ83" s="372"/>
      <c r="ER83" s="372"/>
      <c r="ES83" s="372"/>
      <c r="ET83" s="372"/>
    </row>
    <row r="84" spans="1:150" x14ac:dyDescent="0.2">
      <c r="A84" s="372"/>
      <c r="B84" s="372">
        <v>76</v>
      </c>
      <c r="C84" s="372" t="s">
        <v>303</v>
      </c>
      <c r="D84" s="388"/>
      <c r="E84" s="388"/>
      <c r="F84" s="19"/>
      <c r="G84" s="372"/>
      <c r="H84" s="389">
        <f t="shared" ca="1" si="171"/>
        <v>5.9179062393093815</v>
      </c>
      <c r="I84" s="389">
        <f ca="1">'Site&amp;Soil'!$F$173*EXP('Site&amp;Soil'!$F$174*H84)</f>
        <v>0</v>
      </c>
      <c r="J84" s="389">
        <f t="shared" ca="1" si="90"/>
        <v>0.45000000000000007</v>
      </c>
      <c r="K84" s="389">
        <f t="shared" ca="1" si="84"/>
        <v>0.2566091252630372</v>
      </c>
      <c r="L84" s="390">
        <f t="shared" ca="1" si="91"/>
        <v>3.0188827859299635E-3</v>
      </c>
      <c r="M84" s="391">
        <f t="shared" si="92"/>
        <v>0</v>
      </c>
      <c r="N84" s="392">
        <f t="shared" si="93"/>
        <v>0</v>
      </c>
      <c r="O84" s="392">
        <f t="shared" ca="1" si="156"/>
        <v>18110.31264020424</v>
      </c>
      <c r="P84" s="391">
        <f t="shared" ca="1" si="157"/>
        <v>0.74058993105243565</v>
      </c>
      <c r="Q84" s="391">
        <f t="shared" ca="1" si="94"/>
        <v>5.4672911077322415E-3</v>
      </c>
      <c r="R84" s="391">
        <f t="shared" ca="1" si="95"/>
        <v>6.8984189732908979E-4</v>
      </c>
      <c r="S84" s="391">
        <f t="shared" ca="1" si="96"/>
        <v>1.0616553800895892E-2</v>
      </c>
      <c r="T84" s="389">
        <f t="shared" ca="1" si="97"/>
        <v>5.9285227931102771</v>
      </c>
      <c r="U84" s="389">
        <f t="shared" ca="1" si="98"/>
        <v>0.41783525689962475</v>
      </c>
      <c r="V84" s="393">
        <f t="shared" ca="1" si="99"/>
        <v>2.8760734451840058E-3</v>
      </c>
      <c r="W84" s="389">
        <f t="shared" ca="1" si="100"/>
        <v>-6.3912743226311229E-3</v>
      </c>
      <c r="X84" s="394"/>
      <c r="Y84" s="372"/>
      <c r="Z84" s="389">
        <f t="shared" ca="1" si="172"/>
        <v>5.3084371671269093</v>
      </c>
      <c r="AA84" s="389">
        <f ca="1">'Site&amp;Soil'!$G$173*EXP('Site&amp;Soil'!$G$174*Z84)</f>
        <v>0</v>
      </c>
      <c r="AB84" s="389">
        <f t="shared" ca="1" si="101"/>
        <v>0.41625000000000001</v>
      </c>
      <c r="AC84" s="389">
        <f t="shared" si="85"/>
        <v>0</v>
      </c>
      <c r="AD84" s="390">
        <f t="shared" ca="1" si="102"/>
        <v>0</v>
      </c>
      <c r="AE84" s="391">
        <f t="shared" si="103"/>
        <v>0</v>
      </c>
      <c r="AF84" s="392">
        <f t="shared" si="104"/>
        <v>0</v>
      </c>
      <c r="AG84" s="392">
        <f t="shared" ca="1" si="158"/>
        <v>0</v>
      </c>
      <c r="AH84" s="391">
        <f t="shared" ca="1" si="159"/>
        <v>0</v>
      </c>
      <c r="AI84" s="391">
        <f t="shared" ca="1" si="105"/>
        <v>0</v>
      </c>
      <c r="AJ84" s="391">
        <f t="shared" ca="1" si="106"/>
        <v>0</v>
      </c>
      <c r="AK84" s="391">
        <f t="shared" ca="1" si="107"/>
        <v>1.6572778314212367E-3</v>
      </c>
      <c r="AL84" s="389">
        <f t="shared" ca="1" si="108"/>
        <v>5.3100944449583309</v>
      </c>
      <c r="AM84" s="389">
        <f t="shared" ca="1" si="109"/>
        <v>0.12907681271390525</v>
      </c>
      <c r="AN84" s="393">
        <f t="shared" ca="1" si="110"/>
        <v>0</v>
      </c>
      <c r="AO84" s="389">
        <f t="shared" ca="1" si="111"/>
        <v>6.9094857541958099E-3</v>
      </c>
      <c r="AP84" s="394"/>
      <c r="AQ84" s="372"/>
      <c r="AR84" s="389">
        <f t="shared" ca="1" si="173"/>
        <v>4.4799999999999986</v>
      </c>
      <c r="AS84" s="389">
        <f ca="1">'Site&amp;Soil'!$H$173*EXP('Site&amp;Soil'!$H$174*AR84)</f>
        <v>0</v>
      </c>
      <c r="AT84" s="389">
        <f t="shared" ca="1" si="112"/>
        <v>0.38250000000000001</v>
      </c>
      <c r="AU84" s="389">
        <f t="shared" si="86"/>
        <v>0</v>
      </c>
      <c r="AV84" s="390">
        <f t="shared" ca="1" si="113"/>
        <v>0</v>
      </c>
      <c r="AW84" s="391">
        <f t="shared" si="114"/>
        <v>0</v>
      </c>
      <c r="AX84" s="392">
        <f t="shared" si="115"/>
        <v>0</v>
      </c>
      <c r="AY84" s="392">
        <f t="shared" ca="1" si="160"/>
        <v>0</v>
      </c>
      <c r="AZ84" s="391">
        <f t="shared" ca="1" si="161"/>
        <v>0</v>
      </c>
      <c r="BA84" s="391">
        <f t="shared" ca="1" si="116"/>
        <v>0</v>
      </c>
      <c r="BB84" s="391">
        <f t="shared" ca="1" si="117"/>
        <v>0</v>
      </c>
      <c r="BC84" s="391">
        <f t="shared" ca="1" si="118"/>
        <v>0</v>
      </c>
      <c r="BD84" s="389">
        <f t="shared" ca="1" si="119"/>
        <v>4.4799999999999986</v>
      </c>
      <c r="BE84" s="389">
        <f t="shared" ca="1" si="120"/>
        <v>3.059999999999935E-2</v>
      </c>
      <c r="BF84" s="393">
        <f t="shared" ca="1" si="121"/>
        <v>0</v>
      </c>
      <c r="BG84" s="389">
        <f t="shared" ca="1" si="122"/>
        <v>0</v>
      </c>
      <c r="BH84" s="394"/>
      <c r="BI84" s="372"/>
      <c r="BJ84" s="392"/>
      <c r="BK84" s="372"/>
      <c r="BL84" s="372"/>
      <c r="BM84" s="372"/>
      <c r="BN84" s="372"/>
      <c r="BO84" s="372"/>
      <c r="BP84" s="372"/>
      <c r="BQ84" s="372"/>
      <c r="BR84" s="372"/>
      <c r="BS84" s="372"/>
      <c r="BT84" s="372"/>
      <c r="BU84" s="372"/>
      <c r="BV84" s="372"/>
      <c r="BW84" s="372"/>
      <c r="BX84" s="372"/>
      <c r="BZ84" s="388"/>
      <c r="CA84" s="388"/>
      <c r="CB84" s="19"/>
      <c r="CC84" s="372"/>
      <c r="CD84" s="389" t="e">
        <f t="shared" ca="1" si="162"/>
        <v>#VALUE!</v>
      </c>
      <c r="CE84" s="389" t="e">
        <f ca="1">'Site&amp;Soil'!$F$173*EXP('Site&amp;Soil'!$F$174*CD84)</f>
        <v>#VALUE!</v>
      </c>
      <c r="CF84" s="389" t="e">
        <f t="shared" ca="1" si="123"/>
        <v>#VALUE!</v>
      </c>
      <c r="CG84" s="389">
        <f t="shared" si="87"/>
        <v>0</v>
      </c>
      <c r="CH84" s="390" t="e">
        <f t="shared" ca="1" si="124"/>
        <v>#VALUE!</v>
      </c>
      <c r="CI84" s="391">
        <f t="shared" si="125"/>
        <v>0</v>
      </c>
      <c r="CJ84" s="392">
        <f t="shared" si="126"/>
        <v>0</v>
      </c>
      <c r="CK84" s="392" t="e">
        <f t="shared" ca="1" si="163"/>
        <v>#VALUE!</v>
      </c>
      <c r="CL84" s="391" t="e">
        <f t="shared" ca="1" si="164"/>
        <v>#VALUE!</v>
      </c>
      <c r="CM84" s="391" t="e">
        <f t="shared" ca="1" si="127"/>
        <v>#VALUE!</v>
      </c>
      <c r="CN84" s="391" t="e">
        <f t="shared" ca="1" si="128"/>
        <v>#VALUE!</v>
      </c>
      <c r="CO84" s="391" t="e">
        <f t="shared" ca="1" si="129"/>
        <v>#VALUE!</v>
      </c>
      <c r="CP84" s="389" t="e">
        <f t="shared" ca="1" si="130"/>
        <v>#VALUE!</v>
      </c>
      <c r="CQ84" s="389" t="e">
        <f t="shared" ca="1" si="131"/>
        <v>#VALUE!</v>
      </c>
      <c r="CR84" s="393" t="e">
        <f t="shared" ca="1" si="132"/>
        <v>#VALUE!</v>
      </c>
      <c r="CS84" s="389" t="e">
        <f t="shared" ca="1" si="133"/>
        <v>#VALUE!</v>
      </c>
      <c r="CT84" s="394"/>
      <c r="CU84" s="372"/>
      <c r="CV84" s="389" t="e">
        <f t="shared" ca="1" si="165"/>
        <v>#VALUE!</v>
      </c>
      <c r="CW84" s="389" t="e">
        <f ca="1">'Site&amp;Soil'!$G$173*EXP('Site&amp;Soil'!$G$174*CV84)</f>
        <v>#VALUE!</v>
      </c>
      <c r="CX84" s="389" t="e">
        <f t="shared" ca="1" si="134"/>
        <v>#VALUE!</v>
      </c>
      <c r="CY84" s="389">
        <f t="shared" si="88"/>
        <v>0</v>
      </c>
      <c r="CZ84" s="390" t="e">
        <f t="shared" ca="1" si="135"/>
        <v>#VALUE!</v>
      </c>
      <c r="DA84" s="391">
        <f t="shared" si="136"/>
        <v>0</v>
      </c>
      <c r="DB84" s="392">
        <f t="shared" si="137"/>
        <v>0</v>
      </c>
      <c r="DC84" s="392" t="e">
        <f t="shared" ca="1" si="166"/>
        <v>#VALUE!</v>
      </c>
      <c r="DD84" s="391" t="e">
        <f t="shared" ca="1" si="167"/>
        <v>#VALUE!</v>
      </c>
      <c r="DE84" s="391" t="e">
        <f t="shared" ca="1" si="138"/>
        <v>#VALUE!</v>
      </c>
      <c r="DF84" s="391" t="e">
        <f t="shared" ca="1" si="139"/>
        <v>#VALUE!</v>
      </c>
      <c r="DG84" s="391" t="e">
        <f t="shared" ca="1" si="140"/>
        <v>#VALUE!</v>
      </c>
      <c r="DH84" s="389" t="e">
        <f t="shared" ca="1" si="141"/>
        <v>#VALUE!</v>
      </c>
      <c r="DI84" s="389" t="e">
        <f t="shared" ca="1" si="142"/>
        <v>#VALUE!</v>
      </c>
      <c r="DJ84" s="393" t="e">
        <f t="shared" ca="1" si="143"/>
        <v>#VALUE!</v>
      </c>
      <c r="DK84" s="389" t="e">
        <f t="shared" ca="1" si="144"/>
        <v>#VALUE!</v>
      </c>
      <c r="DL84" s="394"/>
      <c r="DM84" s="372"/>
      <c r="DN84" s="389" t="e">
        <f t="shared" ca="1" si="168"/>
        <v>#VALUE!</v>
      </c>
      <c r="DO84" s="389" t="e">
        <f ca="1">'Site&amp;Soil'!$H$173*EXP('Site&amp;Soil'!$H$174*DN84)</f>
        <v>#VALUE!</v>
      </c>
      <c r="DP84" s="389" t="e">
        <f t="shared" ca="1" si="145"/>
        <v>#VALUE!</v>
      </c>
      <c r="DQ84" s="389">
        <f t="shared" si="89"/>
        <v>0</v>
      </c>
      <c r="DR84" s="390" t="e">
        <f t="shared" ca="1" si="146"/>
        <v>#VALUE!</v>
      </c>
      <c r="DS84" s="391">
        <f t="shared" si="147"/>
        <v>0</v>
      </c>
      <c r="DT84" s="392">
        <f t="shared" si="148"/>
        <v>0</v>
      </c>
      <c r="DU84" s="392" t="e">
        <f t="shared" ca="1" si="169"/>
        <v>#VALUE!</v>
      </c>
      <c r="DV84" s="391" t="e">
        <f t="shared" ca="1" si="170"/>
        <v>#VALUE!</v>
      </c>
      <c r="DW84" s="391" t="e">
        <f t="shared" ca="1" si="149"/>
        <v>#VALUE!</v>
      </c>
      <c r="DX84" s="391" t="e">
        <f t="shared" ca="1" si="150"/>
        <v>#VALUE!</v>
      </c>
      <c r="DY84" s="391" t="e">
        <f t="shared" ca="1" si="151"/>
        <v>#VALUE!</v>
      </c>
      <c r="DZ84" s="389" t="e">
        <f t="shared" ca="1" si="152"/>
        <v>#VALUE!</v>
      </c>
      <c r="EA84" s="389" t="e">
        <f t="shared" ca="1" si="153"/>
        <v>#VALUE!</v>
      </c>
      <c r="EB84" s="393" t="e">
        <f t="shared" ca="1" si="154"/>
        <v>#VALUE!</v>
      </c>
      <c r="EC84" s="389" t="e">
        <f t="shared" ca="1" si="155"/>
        <v>#VALUE!</v>
      </c>
      <c r="ED84" s="394"/>
      <c r="EE84" s="372"/>
      <c r="EF84" s="392"/>
      <c r="EG84" s="372"/>
      <c r="EH84" s="372"/>
      <c r="EI84" s="372"/>
      <c r="EJ84" s="372"/>
      <c r="EK84" s="372"/>
      <c r="EL84" s="372"/>
      <c r="EM84" s="372"/>
      <c r="EN84" s="372"/>
      <c r="EO84" s="372"/>
      <c r="EP84" s="372"/>
      <c r="EQ84" s="372"/>
      <c r="ER84" s="372"/>
      <c r="ES84" s="372"/>
      <c r="ET84" s="372"/>
    </row>
    <row r="85" spans="1:150" x14ac:dyDescent="0.2">
      <c r="A85" s="372"/>
      <c r="B85" s="372">
        <v>77</v>
      </c>
      <c r="C85" s="372" t="s">
        <v>304</v>
      </c>
      <c r="D85" s="388"/>
      <c r="E85" s="388"/>
      <c r="F85" s="19"/>
      <c r="G85" s="372"/>
      <c r="H85" s="389">
        <f t="shared" ca="1" si="171"/>
        <v>5.922131518787646</v>
      </c>
      <c r="I85" s="389">
        <f ca="1">'Site&amp;Soil'!$F$173*EXP('Site&amp;Soil'!$F$174*H85)</f>
        <v>0</v>
      </c>
      <c r="J85" s="389">
        <f t="shared" ca="1" si="90"/>
        <v>0.45000000000000007</v>
      </c>
      <c r="K85" s="389">
        <f t="shared" ref="K85:K148" ca="1" si="174">K73</f>
        <v>0.31935521622611851</v>
      </c>
      <c r="L85" s="390">
        <f t="shared" ca="1" si="91"/>
        <v>3.7197071159905245E-3</v>
      </c>
      <c r="M85" s="391">
        <f t="shared" si="92"/>
        <v>0</v>
      </c>
      <c r="N85" s="392">
        <f t="shared" si="93"/>
        <v>0</v>
      </c>
      <c r="O85" s="392">
        <f t="shared" ca="1" si="156"/>
        <v>17976.616046307354</v>
      </c>
      <c r="P85" s="391">
        <f t="shared" ca="1" si="157"/>
        <v>0.73512263994470339</v>
      </c>
      <c r="Q85" s="391">
        <f t="shared" ca="1" si="94"/>
        <v>6.6867746628878925E-3</v>
      </c>
      <c r="R85" s="391">
        <f t="shared" ca="1" si="95"/>
        <v>8.4542290184547566E-4</v>
      </c>
      <c r="S85" s="391">
        <f t="shared" ca="1" si="96"/>
        <v>1.2980781691205368E-2</v>
      </c>
      <c r="T85" s="389">
        <f t="shared" ca="1" si="97"/>
        <v>5.9351123004788517</v>
      </c>
      <c r="U85" s="389">
        <f t="shared" ca="1" si="98"/>
        <v>0.42080053521548333</v>
      </c>
      <c r="V85" s="393">
        <f t="shared" ca="1" si="99"/>
        <v>3.6598442028222622E-3</v>
      </c>
      <c r="W85" s="389">
        <f t="shared" ca="1" si="100"/>
        <v>-8.1329871173828044E-3</v>
      </c>
      <c r="X85" s="394"/>
      <c r="Y85" s="372"/>
      <c r="Z85" s="389">
        <f t="shared" ca="1" si="172"/>
        <v>5.3170039307125272</v>
      </c>
      <c r="AA85" s="389">
        <f ca="1">'Site&amp;Soil'!$G$173*EXP('Site&amp;Soil'!$G$174*Z85)</f>
        <v>0</v>
      </c>
      <c r="AB85" s="389">
        <f t="shared" ca="1" si="101"/>
        <v>0.41625000000000001</v>
      </c>
      <c r="AC85" s="389">
        <f t="shared" ref="AC85:AC148" si="175">AC73</f>
        <v>0</v>
      </c>
      <c r="AD85" s="390">
        <f t="shared" ca="1" si="102"/>
        <v>0</v>
      </c>
      <c r="AE85" s="391">
        <f t="shared" si="103"/>
        <v>0</v>
      </c>
      <c r="AF85" s="392">
        <f t="shared" si="104"/>
        <v>0</v>
      </c>
      <c r="AG85" s="392">
        <f t="shared" ca="1" si="158"/>
        <v>0</v>
      </c>
      <c r="AH85" s="391">
        <f t="shared" ca="1" si="159"/>
        <v>0</v>
      </c>
      <c r="AI85" s="391">
        <f t="shared" ca="1" si="105"/>
        <v>0</v>
      </c>
      <c r="AJ85" s="391">
        <f t="shared" ca="1" si="106"/>
        <v>0</v>
      </c>
      <c r="AK85" s="391">
        <f t="shared" ca="1" si="107"/>
        <v>2.031046010439581E-3</v>
      </c>
      <c r="AL85" s="389">
        <f t="shared" ca="1" si="108"/>
        <v>5.3190349767229668</v>
      </c>
      <c r="AM85" s="389">
        <f t="shared" ca="1" si="109"/>
        <v>0.13279830906093493</v>
      </c>
      <c r="AN85" s="393">
        <f t="shared" ca="1" si="110"/>
        <v>0</v>
      </c>
      <c r="AO85" s="389">
        <f t="shared" ca="1" si="111"/>
        <v>8.7924185052787075E-3</v>
      </c>
      <c r="AP85" s="394"/>
      <c r="AQ85" s="372"/>
      <c r="AR85" s="389">
        <f t="shared" ca="1" si="173"/>
        <v>4.4799999999999986</v>
      </c>
      <c r="AS85" s="389">
        <f ca="1">'Site&amp;Soil'!$H$173*EXP('Site&amp;Soil'!$H$174*AR85)</f>
        <v>0</v>
      </c>
      <c r="AT85" s="389">
        <f t="shared" ca="1" si="112"/>
        <v>0.38250000000000001</v>
      </c>
      <c r="AU85" s="389">
        <f t="shared" ref="AU85:AU148" si="176">AU73</f>
        <v>0</v>
      </c>
      <c r="AV85" s="390">
        <f t="shared" ca="1" si="113"/>
        <v>0</v>
      </c>
      <c r="AW85" s="391">
        <f t="shared" si="114"/>
        <v>0</v>
      </c>
      <c r="AX85" s="392">
        <f t="shared" si="115"/>
        <v>0</v>
      </c>
      <c r="AY85" s="392">
        <f t="shared" ca="1" si="160"/>
        <v>0</v>
      </c>
      <c r="AZ85" s="391">
        <f t="shared" ca="1" si="161"/>
        <v>0</v>
      </c>
      <c r="BA85" s="391">
        <f t="shared" ca="1" si="116"/>
        <v>0</v>
      </c>
      <c r="BB85" s="391">
        <f t="shared" ca="1" si="117"/>
        <v>0</v>
      </c>
      <c r="BC85" s="391">
        <f t="shared" ca="1" si="118"/>
        <v>0</v>
      </c>
      <c r="BD85" s="389">
        <f t="shared" ca="1" si="119"/>
        <v>4.4799999999999986</v>
      </c>
      <c r="BE85" s="389">
        <f t="shared" ca="1" si="120"/>
        <v>3.059999999999935E-2</v>
      </c>
      <c r="BF85" s="393">
        <f t="shared" ca="1" si="121"/>
        <v>0</v>
      </c>
      <c r="BG85" s="389">
        <f t="shared" ca="1" si="122"/>
        <v>0</v>
      </c>
      <c r="BH85" s="394"/>
      <c r="BI85" s="372"/>
      <c r="BJ85" s="392"/>
      <c r="BK85" s="372"/>
      <c r="BL85" s="372"/>
      <c r="BM85" s="372"/>
      <c r="BN85" s="372"/>
      <c r="BO85" s="372"/>
      <c r="BP85" s="372"/>
      <c r="BQ85" s="372"/>
      <c r="BR85" s="372"/>
      <c r="BS85" s="372"/>
      <c r="BT85" s="372"/>
      <c r="BU85" s="372"/>
      <c r="BV85" s="372"/>
      <c r="BW85" s="372"/>
      <c r="BX85" s="372"/>
      <c r="BZ85" s="388"/>
      <c r="CA85" s="388"/>
      <c r="CB85" s="19"/>
      <c r="CC85" s="372"/>
      <c r="CD85" s="389" t="e">
        <f t="shared" ca="1" si="162"/>
        <v>#VALUE!</v>
      </c>
      <c r="CE85" s="389" t="e">
        <f ca="1">'Site&amp;Soil'!$F$173*EXP('Site&amp;Soil'!$F$174*CD85)</f>
        <v>#VALUE!</v>
      </c>
      <c r="CF85" s="389" t="e">
        <f t="shared" ca="1" si="123"/>
        <v>#VALUE!</v>
      </c>
      <c r="CG85" s="389">
        <f t="shared" ref="CG85:CG148" si="177">CG73</f>
        <v>0</v>
      </c>
      <c r="CH85" s="390" t="e">
        <f t="shared" ca="1" si="124"/>
        <v>#VALUE!</v>
      </c>
      <c r="CI85" s="391">
        <f t="shared" si="125"/>
        <v>0</v>
      </c>
      <c r="CJ85" s="392">
        <f t="shared" si="126"/>
        <v>0</v>
      </c>
      <c r="CK85" s="392" t="e">
        <f t="shared" ca="1" si="163"/>
        <v>#VALUE!</v>
      </c>
      <c r="CL85" s="391" t="e">
        <f t="shared" ca="1" si="164"/>
        <v>#VALUE!</v>
      </c>
      <c r="CM85" s="391" t="e">
        <f t="shared" ca="1" si="127"/>
        <v>#VALUE!</v>
      </c>
      <c r="CN85" s="391" t="e">
        <f t="shared" ca="1" si="128"/>
        <v>#VALUE!</v>
      </c>
      <c r="CO85" s="391" t="e">
        <f t="shared" ca="1" si="129"/>
        <v>#VALUE!</v>
      </c>
      <c r="CP85" s="389" t="e">
        <f t="shared" ca="1" si="130"/>
        <v>#VALUE!</v>
      </c>
      <c r="CQ85" s="389" t="e">
        <f t="shared" ca="1" si="131"/>
        <v>#VALUE!</v>
      </c>
      <c r="CR85" s="393" t="e">
        <f t="shared" ca="1" si="132"/>
        <v>#VALUE!</v>
      </c>
      <c r="CS85" s="389" t="e">
        <f t="shared" ca="1" si="133"/>
        <v>#VALUE!</v>
      </c>
      <c r="CT85" s="394"/>
      <c r="CU85" s="372"/>
      <c r="CV85" s="389" t="e">
        <f t="shared" ca="1" si="165"/>
        <v>#VALUE!</v>
      </c>
      <c r="CW85" s="389" t="e">
        <f ca="1">'Site&amp;Soil'!$G$173*EXP('Site&amp;Soil'!$G$174*CV85)</f>
        <v>#VALUE!</v>
      </c>
      <c r="CX85" s="389" t="e">
        <f t="shared" ca="1" si="134"/>
        <v>#VALUE!</v>
      </c>
      <c r="CY85" s="389">
        <f t="shared" ref="CY85:CY148" si="178">CY73</f>
        <v>0</v>
      </c>
      <c r="CZ85" s="390" t="e">
        <f t="shared" ca="1" si="135"/>
        <v>#VALUE!</v>
      </c>
      <c r="DA85" s="391">
        <f t="shared" si="136"/>
        <v>0</v>
      </c>
      <c r="DB85" s="392">
        <f t="shared" si="137"/>
        <v>0</v>
      </c>
      <c r="DC85" s="392" t="e">
        <f t="shared" ca="1" si="166"/>
        <v>#VALUE!</v>
      </c>
      <c r="DD85" s="391" t="e">
        <f t="shared" ca="1" si="167"/>
        <v>#VALUE!</v>
      </c>
      <c r="DE85" s="391" t="e">
        <f t="shared" ca="1" si="138"/>
        <v>#VALUE!</v>
      </c>
      <c r="DF85" s="391" t="e">
        <f t="shared" ca="1" si="139"/>
        <v>#VALUE!</v>
      </c>
      <c r="DG85" s="391" t="e">
        <f t="shared" ca="1" si="140"/>
        <v>#VALUE!</v>
      </c>
      <c r="DH85" s="389" t="e">
        <f t="shared" ca="1" si="141"/>
        <v>#VALUE!</v>
      </c>
      <c r="DI85" s="389" t="e">
        <f t="shared" ca="1" si="142"/>
        <v>#VALUE!</v>
      </c>
      <c r="DJ85" s="393" t="e">
        <f t="shared" ca="1" si="143"/>
        <v>#VALUE!</v>
      </c>
      <c r="DK85" s="389" t="e">
        <f t="shared" ca="1" si="144"/>
        <v>#VALUE!</v>
      </c>
      <c r="DL85" s="394"/>
      <c r="DM85" s="372"/>
      <c r="DN85" s="389" t="e">
        <f t="shared" ca="1" si="168"/>
        <v>#VALUE!</v>
      </c>
      <c r="DO85" s="389" t="e">
        <f ca="1">'Site&amp;Soil'!$H$173*EXP('Site&amp;Soil'!$H$174*DN85)</f>
        <v>#VALUE!</v>
      </c>
      <c r="DP85" s="389" t="e">
        <f t="shared" ca="1" si="145"/>
        <v>#VALUE!</v>
      </c>
      <c r="DQ85" s="389">
        <f t="shared" ref="DQ85:DQ148" si="179">DQ73</f>
        <v>0</v>
      </c>
      <c r="DR85" s="390" t="e">
        <f t="shared" ca="1" si="146"/>
        <v>#VALUE!</v>
      </c>
      <c r="DS85" s="391">
        <f t="shared" si="147"/>
        <v>0</v>
      </c>
      <c r="DT85" s="392">
        <f t="shared" si="148"/>
        <v>0</v>
      </c>
      <c r="DU85" s="392" t="e">
        <f t="shared" ca="1" si="169"/>
        <v>#VALUE!</v>
      </c>
      <c r="DV85" s="391" t="e">
        <f t="shared" ca="1" si="170"/>
        <v>#VALUE!</v>
      </c>
      <c r="DW85" s="391" t="e">
        <f t="shared" ca="1" si="149"/>
        <v>#VALUE!</v>
      </c>
      <c r="DX85" s="391" t="e">
        <f t="shared" ca="1" si="150"/>
        <v>#VALUE!</v>
      </c>
      <c r="DY85" s="391" t="e">
        <f t="shared" ca="1" si="151"/>
        <v>#VALUE!</v>
      </c>
      <c r="DZ85" s="389" t="e">
        <f t="shared" ca="1" si="152"/>
        <v>#VALUE!</v>
      </c>
      <c r="EA85" s="389" t="e">
        <f t="shared" ca="1" si="153"/>
        <v>#VALUE!</v>
      </c>
      <c r="EB85" s="393" t="e">
        <f t="shared" ca="1" si="154"/>
        <v>#VALUE!</v>
      </c>
      <c r="EC85" s="389" t="e">
        <f t="shared" ca="1" si="155"/>
        <v>#VALUE!</v>
      </c>
      <c r="ED85" s="394"/>
      <c r="EE85" s="372"/>
      <c r="EF85" s="392"/>
      <c r="EG85" s="372"/>
      <c r="EH85" s="372"/>
      <c r="EI85" s="372"/>
      <c r="EJ85" s="372"/>
      <c r="EK85" s="372"/>
      <c r="EL85" s="372"/>
      <c r="EM85" s="372"/>
      <c r="EN85" s="372"/>
      <c r="EO85" s="372"/>
      <c r="EP85" s="372"/>
      <c r="EQ85" s="372"/>
      <c r="ER85" s="372"/>
      <c r="ES85" s="372"/>
      <c r="ET85" s="372"/>
    </row>
    <row r="86" spans="1:150" x14ac:dyDescent="0.2">
      <c r="A86" s="372"/>
      <c r="B86" s="372">
        <v>78</v>
      </c>
      <c r="C86" s="372" t="s">
        <v>305</v>
      </c>
      <c r="D86" s="388"/>
      <c r="E86" s="388"/>
      <c r="F86" s="19"/>
      <c r="G86" s="372"/>
      <c r="H86" s="389">
        <f t="shared" ca="1" si="171"/>
        <v>5.9269793133614685</v>
      </c>
      <c r="I86" s="389">
        <f ca="1">'Site&amp;Soil'!$F$173*EXP('Site&amp;Soil'!$F$174*H86)</f>
        <v>0</v>
      </c>
      <c r="J86" s="389">
        <f t="shared" ca="1" si="90"/>
        <v>0.45000000000000007</v>
      </c>
      <c r="K86" s="389">
        <f t="shared" ca="1" si="174"/>
        <v>0.37336407417040579</v>
      </c>
      <c r="L86" s="390">
        <f t="shared" ca="1" si="91"/>
        <v>4.2991944658305557E-3</v>
      </c>
      <c r="M86" s="391">
        <f t="shared" si="92"/>
        <v>0</v>
      </c>
      <c r="N86" s="392">
        <f t="shared" si="93"/>
        <v>0</v>
      </c>
      <c r="O86" s="392">
        <f t="shared" ca="1" si="156"/>
        <v>17813.098322636168</v>
      </c>
      <c r="P86" s="391">
        <f t="shared" ca="1" si="157"/>
        <v>0.72843586528181548</v>
      </c>
      <c r="Q86" s="391">
        <f t="shared" ca="1" si="94"/>
        <v>7.6581973727972968E-3</v>
      </c>
      <c r="R86" s="391">
        <f t="shared" ca="1" si="95"/>
        <v>9.7051409345629523E-4</v>
      </c>
      <c r="S86" s="391">
        <f t="shared" ca="1" si="96"/>
        <v>1.4861518398535558E-2</v>
      </c>
      <c r="T86" s="389">
        <f t="shared" ca="1" si="97"/>
        <v>5.941840831760004</v>
      </c>
      <c r="U86" s="389">
        <f t="shared" ca="1" si="98"/>
        <v>0.42382837429200187</v>
      </c>
      <c r="V86" s="393">
        <f t="shared" ca="1" si="99"/>
        <v>4.3768673742736646E-3</v>
      </c>
      <c r="W86" s="389">
        <f t="shared" ca="1" si="100"/>
        <v>-9.7263719428303651E-3</v>
      </c>
      <c r="X86" s="394"/>
      <c r="Y86" s="372"/>
      <c r="Z86" s="389">
        <f t="shared" ca="1" si="172"/>
        <v>5.3278273952282458</v>
      </c>
      <c r="AA86" s="389">
        <f ca="1">'Site&amp;Soil'!$G$173*EXP('Site&amp;Soil'!$G$174*Z86)</f>
        <v>0</v>
      </c>
      <c r="AB86" s="389">
        <f t="shared" ca="1" si="101"/>
        <v>0.41625000000000001</v>
      </c>
      <c r="AC86" s="389">
        <f t="shared" si="175"/>
        <v>0</v>
      </c>
      <c r="AD86" s="390">
        <f t="shared" ca="1" si="102"/>
        <v>0</v>
      </c>
      <c r="AE86" s="391">
        <f t="shared" si="103"/>
        <v>0</v>
      </c>
      <c r="AF86" s="392">
        <f t="shared" si="104"/>
        <v>0</v>
      </c>
      <c r="AG86" s="392">
        <f t="shared" ca="1" si="158"/>
        <v>0</v>
      </c>
      <c r="AH86" s="391">
        <f t="shared" ca="1" si="159"/>
        <v>0</v>
      </c>
      <c r="AI86" s="391">
        <f t="shared" ca="1" si="105"/>
        <v>0</v>
      </c>
      <c r="AJ86" s="391">
        <f t="shared" ca="1" si="106"/>
        <v>0</v>
      </c>
      <c r="AK86" s="391">
        <f t="shared" ca="1" si="107"/>
        <v>2.3315653896847934E-3</v>
      </c>
      <c r="AL86" s="389">
        <f t="shared" ca="1" si="108"/>
        <v>5.3301589606179309</v>
      </c>
      <c r="AM86" s="389">
        <f t="shared" ca="1" si="109"/>
        <v>0.13742866735721376</v>
      </c>
      <c r="AN86" s="393">
        <f t="shared" ca="1" si="110"/>
        <v>0</v>
      </c>
      <c r="AO86" s="389">
        <f t="shared" ca="1" si="111"/>
        <v>1.0514996694951746E-2</v>
      </c>
      <c r="AP86" s="394"/>
      <c r="AQ86" s="372"/>
      <c r="AR86" s="389">
        <f t="shared" ca="1" si="173"/>
        <v>4.4799999999999986</v>
      </c>
      <c r="AS86" s="389">
        <f ca="1">'Site&amp;Soil'!$H$173*EXP('Site&amp;Soil'!$H$174*AR86)</f>
        <v>0</v>
      </c>
      <c r="AT86" s="389">
        <f t="shared" ca="1" si="112"/>
        <v>0.38250000000000001</v>
      </c>
      <c r="AU86" s="389">
        <f t="shared" si="176"/>
        <v>0</v>
      </c>
      <c r="AV86" s="390">
        <f t="shared" ca="1" si="113"/>
        <v>0</v>
      </c>
      <c r="AW86" s="391">
        <f t="shared" si="114"/>
        <v>0</v>
      </c>
      <c r="AX86" s="392">
        <f t="shared" si="115"/>
        <v>0</v>
      </c>
      <c r="AY86" s="392">
        <f t="shared" ca="1" si="160"/>
        <v>0</v>
      </c>
      <c r="AZ86" s="391">
        <f t="shared" ca="1" si="161"/>
        <v>0</v>
      </c>
      <c r="BA86" s="391">
        <f t="shared" ca="1" si="116"/>
        <v>0</v>
      </c>
      <c r="BB86" s="391">
        <f t="shared" ca="1" si="117"/>
        <v>0</v>
      </c>
      <c r="BC86" s="391">
        <f t="shared" ca="1" si="118"/>
        <v>0</v>
      </c>
      <c r="BD86" s="389">
        <f t="shared" ca="1" si="119"/>
        <v>4.4799999999999986</v>
      </c>
      <c r="BE86" s="389">
        <f t="shared" ca="1" si="120"/>
        <v>3.059999999999935E-2</v>
      </c>
      <c r="BF86" s="393">
        <f t="shared" ca="1" si="121"/>
        <v>0</v>
      </c>
      <c r="BG86" s="389">
        <f t="shared" ca="1" si="122"/>
        <v>0</v>
      </c>
      <c r="BH86" s="394"/>
      <c r="BI86" s="372"/>
      <c r="BJ86" s="392"/>
      <c r="BK86" s="372"/>
      <c r="BL86" s="372"/>
      <c r="BM86" s="372"/>
      <c r="BN86" s="372"/>
      <c r="BO86" s="372"/>
      <c r="BP86" s="372"/>
      <c r="BQ86" s="372"/>
      <c r="BR86" s="372"/>
      <c r="BS86" s="372"/>
      <c r="BT86" s="372"/>
      <c r="BU86" s="372"/>
      <c r="BV86" s="372"/>
      <c r="BW86" s="372"/>
      <c r="BX86" s="372"/>
      <c r="BZ86" s="388"/>
      <c r="CA86" s="388"/>
      <c r="CB86" s="19"/>
      <c r="CC86" s="372"/>
      <c r="CD86" s="389" t="e">
        <f t="shared" ca="1" si="162"/>
        <v>#VALUE!</v>
      </c>
      <c r="CE86" s="389" t="e">
        <f ca="1">'Site&amp;Soil'!$F$173*EXP('Site&amp;Soil'!$F$174*CD86)</f>
        <v>#VALUE!</v>
      </c>
      <c r="CF86" s="389" t="e">
        <f t="shared" ca="1" si="123"/>
        <v>#VALUE!</v>
      </c>
      <c r="CG86" s="389">
        <f t="shared" si="177"/>
        <v>0</v>
      </c>
      <c r="CH86" s="390" t="e">
        <f t="shared" ca="1" si="124"/>
        <v>#VALUE!</v>
      </c>
      <c r="CI86" s="391">
        <f t="shared" si="125"/>
        <v>0</v>
      </c>
      <c r="CJ86" s="392">
        <f t="shared" si="126"/>
        <v>0</v>
      </c>
      <c r="CK86" s="392" t="e">
        <f t="shared" ca="1" si="163"/>
        <v>#VALUE!</v>
      </c>
      <c r="CL86" s="391" t="e">
        <f t="shared" ca="1" si="164"/>
        <v>#VALUE!</v>
      </c>
      <c r="CM86" s="391" t="e">
        <f t="shared" ca="1" si="127"/>
        <v>#VALUE!</v>
      </c>
      <c r="CN86" s="391" t="e">
        <f t="shared" ca="1" si="128"/>
        <v>#VALUE!</v>
      </c>
      <c r="CO86" s="391" t="e">
        <f t="shared" ca="1" si="129"/>
        <v>#VALUE!</v>
      </c>
      <c r="CP86" s="389" t="e">
        <f t="shared" ca="1" si="130"/>
        <v>#VALUE!</v>
      </c>
      <c r="CQ86" s="389" t="e">
        <f t="shared" ca="1" si="131"/>
        <v>#VALUE!</v>
      </c>
      <c r="CR86" s="393" t="e">
        <f t="shared" ca="1" si="132"/>
        <v>#VALUE!</v>
      </c>
      <c r="CS86" s="389" t="e">
        <f t="shared" ca="1" si="133"/>
        <v>#VALUE!</v>
      </c>
      <c r="CT86" s="394"/>
      <c r="CU86" s="372"/>
      <c r="CV86" s="389" t="e">
        <f t="shared" ca="1" si="165"/>
        <v>#VALUE!</v>
      </c>
      <c r="CW86" s="389" t="e">
        <f ca="1">'Site&amp;Soil'!$G$173*EXP('Site&amp;Soil'!$G$174*CV86)</f>
        <v>#VALUE!</v>
      </c>
      <c r="CX86" s="389" t="e">
        <f t="shared" ca="1" si="134"/>
        <v>#VALUE!</v>
      </c>
      <c r="CY86" s="389">
        <f t="shared" si="178"/>
        <v>0</v>
      </c>
      <c r="CZ86" s="390" t="e">
        <f t="shared" ca="1" si="135"/>
        <v>#VALUE!</v>
      </c>
      <c r="DA86" s="391">
        <f t="shared" si="136"/>
        <v>0</v>
      </c>
      <c r="DB86" s="392">
        <f t="shared" si="137"/>
        <v>0</v>
      </c>
      <c r="DC86" s="392" t="e">
        <f t="shared" ca="1" si="166"/>
        <v>#VALUE!</v>
      </c>
      <c r="DD86" s="391" t="e">
        <f t="shared" ca="1" si="167"/>
        <v>#VALUE!</v>
      </c>
      <c r="DE86" s="391" t="e">
        <f t="shared" ca="1" si="138"/>
        <v>#VALUE!</v>
      </c>
      <c r="DF86" s="391" t="e">
        <f t="shared" ca="1" si="139"/>
        <v>#VALUE!</v>
      </c>
      <c r="DG86" s="391" t="e">
        <f t="shared" ca="1" si="140"/>
        <v>#VALUE!</v>
      </c>
      <c r="DH86" s="389" t="e">
        <f t="shared" ca="1" si="141"/>
        <v>#VALUE!</v>
      </c>
      <c r="DI86" s="389" t="e">
        <f t="shared" ca="1" si="142"/>
        <v>#VALUE!</v>
      </c>
      <c r="DJ86" s="393" t="e">
        <f t="shared" ca="1" si="143"/>
        <v>#VALUE!</v>
      </c>
      <c r="DK86" s="389" t="e">
        <f t="shared" ca="1" si="144"/>
        <v>#VALUE!</v>
      </c>
      <c r="DL86" s="394"/>
      <c r="DM86" s="372"/>
      <c r="DN86" s="389" t="e">
        <f t="shared" ca="1" si="168"/>
        <v>#VALUE!</v>
      </c>
      <c r="DO86" s="389" t="e">
        <f ca="1">'Site&amp;Soil'!$H$173*EXP('Site&amp;Soil'!$H$174*DN86)</f>
        <v>#VALUE!</v>
      </c>
      <c r="DP86" s="389" t="e">
        <f t="shared" ca="1" si="145"/>
        <v>#VALUE!</v>
      </c>
      <c r="DQ86" s="389">
        <f t="shared" si="179"/>
        <v>0</v>
      </c>
      <c r="DR86" s="390" t="e">
        <f t="shared" ca="1" si="146"/>
        <v>#VALUE!</v>
      </c>
      <c r="DS86" s="391">
        <f t="shared" si="147"/>
        <v>0</v>
      </c>
      <c r="DT86" s="392">
        <f t="shared" si="148"/>
        <v>0</v>
      </c>
      <c r="DU86" s="392" t="e">
        <f t="shared" ca="1" si="169"/>
        <v>#VALUE!</v>
      </c>
      <c r="DV86" s="391" t="e">
        <f t="shared" ca="1" si="170"/>
        <v>#VALUE!</v>
      </c>
      <c r="DW86" s="391" t="e">
        <f t="shared" ca="1" si="149"/>
        <v>#VALUE!</v>
      </c>
      <c r="DX86" s="391" t="e">
        <f t="shared" ca="1" si="150"/>
        <v>#VALUE!</v>
      </c>
      <c r="DY86" s="391" t="e">
        <f t="shared" ca="1" si="151"/>
        <v>#VALUE!</v>
      </c>
      <c r="DZ86" s="389" t="e">
        <f t="shared" ca="1" si="152"/>
        <v>#VALUE!</v>
      </c>
      <c r="EA86" s="389" t="e">
        <f t="shared" ca="1" si="153"/>
        <v>#VALUE!</v>
      </c>
      <c r="EB86" s="393" t="e">
        <f t="shared" ca="1" si="154"/>
        <v>#VALUE!</v>
      </c>
      <c r="EC86" s="389" t="e">
        <f t="shared" ca="1" si="155"/>
        <v>#VALUE!</v>
      </c>
      <c r="ED86" s="394"/>
      <c r="EE86" s="372"/>
      <c r="EF86" s="392"/>
      <c r="EG86" s="372"/>
      <c r="EH86" s="372"/>
      <c r="EI86" s="372"/>
      <c r="EJ86" s="372"/>
      <c r="EK86" s="372"/>
      <c r="EL86" s="372"/>
      <c r="EM86" s="372"/>
      <c r="EN86" s="372"/>
      <c r="EO86" s="372"/>
      <c r="EP86" s="372"/>
      <c r="EQ86" s="372"/>
      <c r="ER86" s="372"/>
      <c r="ES86" s="372"/>
      <c r="ET86" s="372"/>
    </row>
    <row r="87" spans="1:150" x14ac:dyDescent="0.2">
      <c r="A87" s="372"/>
      <c r="B87" s="372">
        <v>79</v>
      </c>
      <c r="C87" s="372" t="s">
        <v>306</v>
      </c>
      <c r="D87" s="388"/>
      <c r="E87" s="388"/>
      <c r="F87" s="19"/>
      <c r="G87" s="372"/>
      <c r="H87" s="389">
        <f t="shared" ca="1" si="171"/>
        <v>5.932114459817174</v>
      </c>
      <c r="I87" s="389">
        <f ca="1">'Site&amp;Soil'!$F$173*EXP('Site&amp;Soil'!$F$174*H87)</f>
        <v>0</v>
      </c>
      <c r="J87" s="389">
        <f t="shared" ca="1" si="90"/>
        <v>0.45000000000000007</v>
      </c>
      <c r="K87" s="389">
        <f t="shared" ca="1" si="174"/>
        <v>0.41006021458614561</v>
      </c>
      <c r="L87" s="390">
        <f t="shared" ca="1" si="91"/>
        <v>4.6647155427043422E-3</v>
      </c>
      <c r="M87" s="391">
        <f t="shared" si="92"/>
        <v>0</v>
      </c>
      <c r="N87" s="392">
        <f t="shared" si="93"/>
        <v>0</v>
      </c>
      <c r="O87" s="392">
        <f t="shared" ca="1" si="156"/>
        <v>17625.825524470176</v>
      </c>
      <c r="P87" s="391">
        <f t="shared" ca="1" si="157"/>
        <v>0.7207776679090182</v>
      </c>
      <c r="Q87" s="391">
        <f t="shared" ca="1" si="94"/>
        <v>8.2219462276990948E-3</v>
      </c>
      <c r="R87" s="391">
        <f t="shared" ca="1" si="95"/>
        <v>1.0445712258889271E-3</v>
      </c>
      <c r="S87" s="391">
        <f t="shared" ca="1" si="96"/>
        <v>1.5949722226244814E-2</v>
      </c>
      <c r="T87" s="389">
        <f t="shared" ca="1" si="97"/>
        <v>5.948064182043419</v>
      </c>
      <c r="U87" s="389">
        <f t="shared" ca="1" si="98"/>
        <v>0.42662888191953863</v>
      </c>
      <c r="V87" s="393">
        <f t="shared" ca="1" si="99"/>
        <v>4.9086500317689161E-3</v>
      </c>
      <c r="W87" s="389">
        <f t="shared" ca="1" si="100"/>
        <v>-1.0908111181708702E-2</v>
      </c>
      <c r="X87" s="394"/>
      <c r="Y87" s="372"/>
      <c r="Z87" s="389">
        <f t="shared" ca="1" si="172"/>
        <v>5.340673957312883</v>
      </c>
      <c r="AA87" s="389">
        <f ca="1">'Site&amp;Soil'!$G$173*EXP('Site&amp;Soil'!$G$174*Z87)</f>
        <v>0</v>
      </c>
      <c r="AB87" s="389">
        <f t="shared" ca="1" si="101"/>
        <v>0.41625000000000001</v>
      </c>
      <c r="AC87" s="389">
        <f t="shared" si="175"/>
        <v>0</v>
      </c>
      <c r="AD87" s="390">
        <f t="shared" ca="1" si="102"/>
        <v>0</v>
      </c>
      <c r="AE87" s="391">
        <f t="shared" si="103"/>
        <v>0</v>
      </c>
      <c r="AF87" s="392">
        <f t="shared" si="104"/>
        <v>0</v>
      </c>
      <c r="AG87" s="392">
        <f t="shared" ca="1" si="158"/>
        <v>0</v>
      </c>
      <c r="AH87" s="391">
        <f t="shared" ca="1" si="159"/>
        <v>0</v>
      </c>
      <c r="AI87" s="391">
        <f t="shared" ca="1" si="105"/>
        <v>0</v>
      </c>
      <c r="AJ87" s="391">
        <f t="shared" ca="1" si="106"/>
        <v>0</v>
      </c>
      <c r="AK87" s="391">
        <f t="shared" ca="1" si="107"/>
        <v>2.5094804225559812E-3</v>
      </c>
      <c r="AL87" s="389">
        <f t="shared" ca="1" si="108"/>
        <v>5.3431834377354388</v>
      </c>
      <c r="AM87" s="389">
        <f t="shared" ca="1" si="109"/>
        <v>0.14285010595737641</v>
      </c>
      <c r="AN87" s="393">
        <f t="shared" ca="1" si="110"/>
        <v>0</v>
      </c>
      <c r="AO87" s="389">
        <f t="shared" ca="1" si="111"/>
        <v>1.1792552628874273E-2</v>
      </c>
      <c r="AP87" s="394"/>
      <c r="AQ87" s="372"/>
      <c r="AR87" s="389">
        <f t="shared" ca="1" si="173"/>
        <v>4.4799999999999986</v>
      </c>
      <c r="AS87" s="389">
        <f ca="1">'Site&amp;Soil'!$H$173*EXP('Site&amp;Soil'!$H$174*AR87)</f>
        <v>0</v>
      </c>
      <c r="AT87" s="389">
        <f t="shared" ca="1" si="112"/>
        <v>0.38250000000000001</v>
      </c>
      <c r="AU87" s="389">
        <f t="shared" si="176"/>
        <v>0</v>
      </c>
      <c r="AV87" s="390">
        <f t="shared" ca="1" si="113"/>
        <v>0</v>
      </c>
      <c r="AW87" s="391">
        <f t="shared" si="114"/>
        <v>0</v>
      </c>
      <c r="AX87" s="392">
        <f t="shared" si="115"/>
        <v>0</v>
      </c>
      <c r="AY87" s="392">
        <f t="shared" ca="1" si="160"/>
        <v>0</v>
      </c>
      <c r="AZ87" s="391">
        <f t="shared" ca="1" si="161"/>
        <v>0</v>
      </c>
      <c r="BA87" s="391">
        <f t="shared" ca="1" si="116"/>
        <v>0</v>
      </c>
      <c r="BB87" s="391">
        <f t="shared" ca="1" si="117"/>
        <v>0</v>
      </c>
      <c r="BC87" s="391">
        <f t="shared" ca="1" si="118"/>
        <v>0</v>
      </c>
      <c r="BD87" s="389">
        <f t="shared" ca="1" si="119"/>
        <v>4.4799999999999986</v>
      </c>
      <c r="BE87" s="389">
        <f t="shared" ca="1" si="120"/>
        <v>3.059999999999935E-2</v>
      </c>
      <c r="BF87" s="393">
        <f t="shared" ca="1" si="121"/>
        <v>0</v>
      </c>
      <c r="BG87" s="389">
        <f t="shared" ca="1" si="122"/>
        <v>0</v>
      </c>
      <c r="BH87" s="394"/>
      <c r="BI87" s="372"/>
      <c r="BJ87" s="392"/>
      <c r="BK87" s="372"/>
      <c r="BL87" s="372"/>
      <c r="BM87" s="372"/>
      <c r="BN87" s="372"/>
      <c r="BO87" s="372"/>
      <c r="BP87" s="372"/>
      <c r="BQ87" s="372"/>
      <c r="BR87" s="372"/>
      <c r="BS87" s="372"/>
      <c r="BT87" s="372"/>
      <c r="BU87" s="372"/>
      <c r="BV87" s="372"/>
      <c r="BW87" s="372"/>
      <c r="BX87" s="372"/>
      <c r="BZ87" s="388"/>
      <c r="CA87" s="388"/>
      <c r="CB87" s="19"/>
      <c r="CC87" s="372"/>
      <c r="CD87" s="389" t="e">
        <f t="shared" ca="1" si="162"/>
        <v>#VALUE!</v>
      </c>
      <c r="CE87" s="389" t="e">
        <f ca="1">'Site&amp;Soil'!$F$173*EXP('Site&amp;Soil'!$F$174*CD87)</f>
        <v>#VALUE!</v>
      </c>
      <c r="CF87" s="389" t="e">
        <f t="shared" ca="1" si="123"/>
        <v>#VALUE!</v>
      </c>
      <c r="CG87" s="389">
        <f t="shared" si="177"/>
        <v>0</v>
      </c>
      <c r="CH87" s="390" t="e">
        <f t="shared" ca="1" si="124"/>
        <v>#VALUE!</v>
      </c>
      <c r="CI87" s="391">
        <f t="shared" si="125"/>
        <v>0</v>
      </c>
      <c r="CJ87" s="392">
        <f t="shared" si="126"/>
        <v>0</v>
      </c>
      <c r="CK87" s="392" t="e">
        <f t="shared" ca="1" si="163"/>
        <v>#VALUE!</v>
      </c>
      <c r="CL87" s="391" t="e">
        <f t="shared" ca="1" si="164"/>
        <v>#VALUE!</v>
      </c>
      <c r="CM87" s="391" t="e">
        <f t="shared" ca="1" si="127"/>
        <v>#VALUE!</v>
      </c>
      <c r="CN87" s="391" t="e">
        <f t="shared" ca="1" si="128"/>
        <v>#VALUE!</v>
      </c>
      <c r="CO87" s="391" t="e">
        <f t="shared" ca="1" si="129"/>
        <v>#VALUE!</v>
      </c>
      <c r="CP87" s="389" t="e">
        <f t="shared" ca="1" si="130"/>
        <v>#VALUE!</v>
      </c>
      <c r="CQ87" s="389" t="e">
        <f t="shared" ca="1" si="131"/>
        <v>#VALUE!</v>
      </c>
      <c r="CR87" s="393" t="e">
        <f t="shared" ca="1" si="132"/>
        <v>#VALUE!</v>
      </c>
      <c r="CS87" s="389" t="e">
        <f t="shared" ca="1" si="133"/>
        <v>#VALUE!</v>
      </c>
      <c r="CT87" s="394"/>
      <c r="CU87" s="372"/>
      <c r="CV87" s="389" t="e">
        <f t="shared" ca="1" si="165"/>
        <v>#VALUE!</v>
      </c>
      <c r="CW87" s="389" t="e">
        <f ca="1">'Site&amp;Soil'!$G$173*EXP('Site&amp;Soil'!$G$174*CV87)</f>
        <v>#VALUE!</v>
      </c>
      <c r="CX87" s="389" t="e">
        <f t="shared" ca="1" si="134"/>
        <v>#VALUE!</v>
      </c>
      <c r="CY87" s="389">
        <f t="shared" si="178"/>
        <v>0</v>
      </c>
      <c r="CZ87" s="390" t="e">
        <f t="shared" ca="1" si="135"/>
        <v>#VALUE!</v>
      </c>
      <c r="DA87" s="391">
        <f t="shared" si="136"/>
        <v>0</v>
      </c>
      <c r="DB87" s="392">
        <f t="shared" si="137"/>
        <v>0</v>
      </c>
      <c r="DC87" s="392" t="e">
        <f t="shared" ca="1" si="166"/>
        <v>#VALUE!</v>
      </c>
      <c r="DD87" s="391" t="e">
        <f t="shared" ca="1" si="167"/>
        <v>#VALUE!</v>
      </c>
      <c r="DE87" s="391" t="e">
        <f t="shared" ca="1" si="138"/>
        <v>#VALUE!</v>
      </c>
      <c r="DF87" s="391" t="e">
        <f t="shared" ca="1" si="139"/>
        <v>#VALUE!</v>
      </c>
      <c r="DG87" s="391" t="e">
        <f t="shared" ca="1" si="140"/>
        <v>#VALUE!</v>
      </c>
      <c r="DH87" s="389" t="e">
        <f t="shared" ca="1" si="141"/>
        <v>#VALUE!</v>
      </c>
      <c r="DI87" s="389" t="e">
        <f t="shared" ca="1" si="142"/>
        <v>#VALUE!</v>
      </c>
      <c r="DJ87" s="393" t="e">
        <f t="shared" ca="1" si="143"/>
        <v>#VALUE!</v>
      </c>
      <c r="DK87" s="389" t="e">
        <f t="shared" ca="1" si="144"/>
        <v>#VALUE!</v>
      </c>
      <c r="DL87" s="394"/>
      <c r="DM87" s="372"/>
      <c r="DN87" s="389" t="e">
        <f t="shared" ca="1" si="168"/>
        <v>#VALUE!</v>
      </c>
      <c r="DO87" s="389" t="e">
        <f ca="1">'Site&amp;Soil'!$H$173*EXP('Site&amp;Soil'!$H$174*DN87)</f>
        <v>#VALUE!</v>
      </c>
      <c r="DP87" s="389" t="e">
        <f t="shared" ca="1" si="145"/>
        <v>#VALUE!</v>
      </c>
      <c r="DQ87" s="389">
        <f t="shared" si="179"/>
        <v>0</v>
      </c>
      <c r="DR87" s="390" t="e">
        <f t="shared" ca="1" si="146"/>
        <v>#VALUE!</v>
      </c>
      <c r="DS87" s="391">
        <f t="shared" si="147"/>
        <v>0</v>
      </c>
      <c r="DT87" s="392">
        <f t="shared" si="148"/>
        <v>0</v>
      </c>
      <c r="DU87" s="392" t="e">
        <f t="shared" ca="1" si="169"/>
        <v>#VALUE!</v>
      </c>
      <c r="DV87" s="391" t="e">
        <f t="shared" ca="1" si="170"/>
        <v>#VALUE!</v>
      </c>
      <c r="DW87" s="391" t="e">
        <f t="shared" ca="1" si="149"/>
        <v>#VALUE!</v>
      </c>
      <c r="DX87" s="391" t="e">
        <f t="shared" ca="1" si="150"/>
        <v>#VALUE!</v>
      </c>
      <c r="DY87" s="391" t="e">
        <f t="shared" ca="1" si="151"/>
        <v>#VALUE!</v>
      </c>
      <c r="DZ87" s="389" t="e">
        <f t="shared" ca="1" si="152"/>
        <v>#VALUE!</v>
      </c>
      <c r="EA87" s="389" t="e">
        <f t="shared" ca="1" si="153"/>
        <v>#VALUE!</v>
      </c>
      <c r="EB87" s="393" t="e">
        <f t="shared" ca="1" si="154"/>
        <v>#VALUE!</v>
      </c>
      <c r="EC87" s="389" t="e">
        <f t="shared" ca="1" si="155"/>
        <v>#VALUE!</v>
      </c>
      <c r="ED87" s="394"/>
      <c r="EE87" s="372"/>
      <c r="EF87" s="392"/>
      <c r="EG87" s="372"/>
      <c r="EH87" s="372"/>
      <c r="EI87" s="372"/>
      <c r="EJ87" s="372"/>
      <c r="EK87" s="372"/>
      <c r="EL87" s="372"/>
      <c r="EM87" s="372"/>
      <c r="EN87" s="372"/>
      <c r="EO87" s="372"/>
      <c r="EP87" s="372"/>
      <c r="EQ87" s="372"/>
      <c r="ER87" s="372"/>
      <c r="ES87" s="372"/>
      <c r="ET87" s="372"/>
    </row>
    <row r="88" spans="1:150" x14ac:dyDescent="0.2">
      <c r="A88" s="372"/>
      <c r="B88" s="372">
        <v>80</v>
      </c>
      <c r="C88" s="372" t="s">
        <v>307</v>
      </c>
      <c r="D88" s="388"/>
      <c r="E88" s="388"/>
      <c r="F88" s="19"/>
      <c r="G88" s="372"/>
      <c r="H88" s="389">
        <f t="shared" ca="1" si="171"/>
        <v>5.9371560708617102</v>
      </c>
      <c r="I88" s="389">
        <f ca="1">'Site&amp;Soil'!$F$173*EXP('Site&amp;Soil'!$F$174*H88)</f>
        <v>0</v>
      </c>
      <c r="J88" s="389">
        <f t="shared" ca="1" si="90"/>
        <v>0.45000000000000007</v>
      </c>
      <c r="K88" s="389">
        <f t="shared" ca="1" si="174"/>
        <v>0.42307692307692307</v>
      </c>
      <c r="L88" s="390">
        <f t="shared" ca="1" si="91"/>
        <v>4.7556979981661007E-3</v>
      </c>
      <c r="M88" s="391">
        <f t="shared" si="92"/>
        <v>0</v>
      </c>
      <c r="N88" s="392">
        <f t="shared" si="93"/>
        <v>0</v>
      </c>
      <c r="O88" s="392">
        <f t="shared" ca="1" si="156"/>
        <v>17424.766867781476</v>
      </c>
      <c r="P88" s="391">
        <f t="shared" ca="1" si="157"/>
        <v>0.71255572168131909</v>
      </c>
      <c r="Q88" s="391">
        <f t="shared" ca="1" si="94"/>
        <v>8.2866928911619377E-3</v>
      </c>
      <c r="R88" s="391">
        <f t="shared" ca="1" si="95"/>
        <v>1.0554140780410894E-3</v>
      </c>
      <c r="S88" s="391">
        <f t="shared" ca="1" si="96"/>
        <v>1.6069508473601883E-2</v>
      </c>
      <c r="T88" s="389">
        <f t="shared" ca="1" si="97"/>
        <v>5.9532255793353119</v>
      </c>
      <c r="U88" s="389">
        <f t="shared" ca="1" si="98"/>
        <v>0.42895151070089044</v>
      </c>
      <c r="V88" s="393">
        <f t="shared" ca="1" si="99"/>
        <v>5.1529166563319684E-3</v>
      </c>
      <c r="W88" s="389">
        <f t="shared" ca="1" si="100"/>
        <v>-1.1450925902959928E-2</v>
      </c>
      <c r="X88" s="394"/>
      <c r="Y88" s="372"/>
      <c r="Z88" s="389">
        <f t="shared" ca="1" si="172"/>
        <v>5.3549759903643128</v>
      </c>
      <c r="AA88" s="389">
        <f ca="1">'Site&amp;Soil'!$G$173*EXP('Site&amp;Soil'!$G$174*Z88)</f>
        <v>0</v>
      </c>
      <c r="AB88" s="389">
        <f t="shared" ca="1" si="101"/>
        <v>0.41625000000000001</v>
      </c>
      <c r="AC88" s="389">
        <f t="shared" si="175"/>
        <v>0</v>
      </c>
      <c r="AD88" s="390">
        <f t="shared" ca="1" si="102"/>
        <v>0</v>
      </c>
      <c r="AE88" s="391">
        <f t="shared" si="103"/>
        <v>0</v>
      </c>
      <c r="AF88" s="392">
        <f t="shared" si="104"/>
        <v>0</v>
      </c>
      <c r="AG88" s="392">
        <f t="shared" ca="1" si="158"/>
        <v>0</v>
      </c>
      <c r="AH88" s="391">
        <f t="shared" ca="1" si="159"/>
        <v>0</v>
      </c>
      <c r="AI88" s="391">
        <f t="shared" ca="1" si="105"/>
        <v>0</v>
      </c>
      <c r="AJ88" s="391">
        <f t="shared" ca="1" si="106"/>
        <v>0</v>
      </c>
      <c r="AK88" s="391">
        <f t="shared" ca="1" si="107"/>
        <v>2.5355293166152296E-3</v>
      </c>
      <c r="AL88" s="389">
        <f t="shared" ca="1" si="108"/>
        <v>5.3575115196809282</v>
      </c>
      <c r="AM88" s="389">
        <f t="shared" ca="1" si="109"/>
        <v>0.14881417006718636</v>
      </c>
      <c r="AN88" s="393">
        <f t="shared" ca="1" si="110"/>
        <v>0</v>
      </c>
      <c r="AO88" s="389">
        <f t="shared" ca="1" si="111"/>
        <v>1.2379379354551275E-2</v>
      </c>
      <c r="AP88" s="394"/>
      <c r="AQ88" s="372"/>
      <c r="AR88" s="389">
        <f t="shared" ca="1" si="173"/>
        <v>4.4799999999999986</v>
      </c>
      <c r="AS88" s="389">
        <f ca="1">'Site&amp;Soil'!$H$173*EXP('Site&amp;Soil'!$H$174*AR88)</f>
        <v>0</v>
      </c>
      <c r="AT88" s="389">
        <f t="shared" ca="1" si="112"/>
        <v>0.38250000000000001</v>
      </c>
      <c r="AU88" s="389">
        <f t="shared" si="176"/>
        <v>0</v>
      </c>
      <c r="AV88" s="390">
        <f t="shared" ca="1" si="113"/>
        <v>0</v>
      </c>
      <c r="AW88" s="391">
        <f t="shared" si="114"/>
        <v>0</v>
      </c>
      <c r="AX88" s="392">
        <f t="shared" si="115"/>
        <v>0</v>
      </c>
      <c r="AY88" s="392">
        <f t="shared" ca="1" si="160"/>
        <v>0</v>
      </c>
      <c r="AZ88" s="391">
        <f t="shared" ca="1" si="161"/>
        <v>0</v>
      </c>
      <c r="BA88" s="391">
        <f t="shared" ca="1" si="116"/>
        <v>0</v>
      </c>
      <c r="BB88" s="391">
        <f t="shared" ca="1" si="117"/>
        <v>0</v>
      </c>
      <c r="BC88" s="391">
        <f t="shared" ca="1" si="118"/>
        <v>0</v>
      </c>
      <c r="BD88" s="389">
        <f t="shared" ca="1" si="119"/>
        <v>4.4799999999999986</v>
      </c>
      <c r="BE88" s="389">
        <f t="shared" ca="1" si="120"/>
        <v>3.059999999999935E-2</v>
      </c>
      <c r="BF88" s="393">
        <f t="shared" ca="1" si="121"/>
        <v>0</v>
      </c>
      <c r="BG88" s="389">
        <f t="shared" ca="1" si="122"/>
        <v>0</v>
      </c>
      <c r="BH88" s="394"/>
      <c r="BI88" s="372"/>
      <c r="BJ88" s="392"/>
      <c r="BK88" s="372"/>
      <c r="BL88" s="372"/>
      <c r="BM88" s="372"/>
      <c r="BN88" s="372"/>
      <c r="BO88" s="372"/>
      <c r="BP88" s="372"/>
      <c r="BQ88" s="372"/>
      <c r="BR88" s="372"/>
      <c r="BS88" s="372"/>
      <c r="BT88" s="372"/>
      <c r="BU88" s="372"/>
      <c r="BV88" s="372"/>
      <c r="BW88" s="372"/>
      <c r="BX88" s="372"/>
      <c r="BZ88" s="388"/>
      <c r="CA88" s="388"/>
      <c r="CB88" s="19"/>
      <c r="CC88" s="372"/>
      <c r="CD88" s="389" t="e">
        <f t="shared" ca="1" si="162"/>
        <v>#VALUE!</v>
      </c>
      <c r="CE88" s="389" t="e">
        <f ca="1">'Site&amp;Soil'!$F$173*EXP('Site&amp;Soil'!$F$174*CD88)</f>
        <v>#VALUE!</v>
      </c>
      <c r="CF88" s="389" t="e">
        <f t="shared" ca="1" si="123"/>
        <v>#VALUE!</v>
      </c>
      <c r="CG88" s="389">
        <f t="shared" si="177"/>
        <v>0</v>
      </c>
      <c r="CH88" s="390" t="e">
        <f t="shared" ca="1" si="124"/>
        <v>#VALUE!</v>
      </c>
      <c r="CI88" s="391">
        <f t="shared" si="125"/>
        <v>0</v>
      </c>
      <c r="CJ88" s="392">
        <f t="shared" si="126"/>
        <v>0</v>
      </c>
      <c r="CK88" s="392" t="e">
        <f t="shared" ca="1" si="163"/>
        <v>#VALUE!</v>
      </c>
      <c r="CL88" s="391" t="e">
        <f t="shared" ca="1" si="164"/>
        <v>#VALUE!</v>
      </c>
      <c r="CM88" s="391" t="e">
        <f t="shared" ca="1" si="127"/>
        <v>#VALUE!</v>
      </c>
      <c r="CN88" s="391" t="e">
        <f t="shared" ca="1" si="128"/>
        <v>#VALUE!</v>
      </c>
      <c r="CO88" s="391" t="e">
        <f t="shared" ca="1" si="129"/>
        <v>#VALUE!</v>
      </c>
      <c r="CP88" s="389" t="e">
        <f t="shared" ca="1" si="130"/>
        <v>#VALUE!</v>
      </c>
      <c r="CQ88" s="389" t="e">
        <f t="shared" ca="1" si="131"/>
        <v>#VALUE!</v>
      </c>
      <c r="CR88" s="393" t="e">
        <f t="shared" ca="1" si="132"/>
        <v>#VALUE!</v>
      </c>
      <c r="CS88" s="389" t="e">
        <f t="shared" ca="1" si="133"/>
        <v>#VALUE!</v>
      </c>
      <c r="CT88" s="394"/>
      <c r="CU88" s="372"/>
      <c r="CV88" s="389" t="e">
        <f t="shared" ca="1" si="165"/>
        <v>#VALUE!</v>
      </c>
      <c r="CW88" s="389" t="e">
        <f ca="1">'Site&amp;Soil'!$G$173*EXP('Site&amp;Soil'!$G$174*CV88)</f>
        <v>#VALUE!</v>
      </c>
      <c r="CX88" s="389" t="e">
        <f t="shared" ca="1" si="134"/>
        <v>#VALUE!</v>
      </c>
      <c r="CY88" s="389">
        <f t="shared" si="178"/>
        <v>0</v>
      </c>
      <c r="CZ88" s="390" t="e">
        <f t="shared" ca="1" si="135"/>
        <v>#VALUE!</v>
      </c>
      <c r="DA88" s="391">
        <f t="shared" si="136"/>
        <v>0</v>
      </c>
      <c r="DB88" s="392">
        <f t="shared" si="137"/>
        <v>0</v>
      </c>
      <c r="DC88" s="392" t="e">
        <f t="shared" ca="1" si="166"/>
        <v>#VALUE!</v>
      </c>
      <c r="DD88" s="391" t="e">
        <f t="shared" ca="1" si="167"/>
        <v>#VALUE!</v>
      </c>
      <c r="DE88" s="391" t="e">
        <f t="shared" ca="1" si="138"/>
        <v>#VALUE!</v>
      </c>
      <c r="DF88" s="391" t="e">
        <f t="shared" ca="1" si="139"/>
        <v>#VALUE!</v>
      </c>
      <c r="DG88" s="391" t="e">
        <f t="shared" ca="1" si="140"/>
        <v>#VALUE!</v>
      </c>
      <c r="DH88" s="389" t="e">
        <f t="shared" ca="1" si="141"/>
        <v>#VALUE!</v>
      </c>
      <c r="DI88" s="389" t="e">
        <f t="shared" ca="1" si="142"/>
        <v>#VALUE!</v>
      </c>
      <c r="DJ88" s="393" t="e">
        <f t="shared" ca="1" si="143"/>
        <v>#VALUE!</v>
      </c>
      <c r="DK88" s="389" t="e">
        <f t="shared" ca="1" si="144"/>
        <v>#VALUE!</v>
      </c>
      <c r="DL88" s="394"/>
      <c r="DM88" s="372"/>
      <c r="DN88" s="389" t="e">
        <f t="shared" ca="1" si="168"/>
        <v>#VALUE!</v>
      </c>
      <c r="DO88" s="389" t="e">
        <f ca="1">'Site&amp;Soil'!$H$173*EXP('Site&amp;Soil'!$H$174*DN88)</f>
        <v>#VALUE!</v>
      </c>
      <c r="DP88" s="389" t="e">
        <f t="shared" ca="1" si="145"/>
        <v>#VALUE!</v>
      </c>
      <c r="DQ88" s="389">
        <f t="shared" si="179"/>
        <v>0</v>
      </c>
      <c r="DR88" s="390" t="e">
        <f t="shared" ca="1" si="146"/>
        <v>#VALUE!</v>
      </c>
      <c r="DS88" s="391">
        <f t="shared" si="147"/>
        <v>0</v>
      </c>
      <c r="DT88" s="392">
        <f t="shared" si="148"/>
        <v>0</v>
      </c>
      <c r="DU88" s="392" t="e">
        <f t="shared" ca="1" si="169"/>
        <v>#VALUE!</v>
      </c>
      <c r="DV88" s="391" t="e">
        <f t="shared" ca="1" si="170"/>
        <v>#VALUE!</v>
      </c>
      <c r="DW88" s="391" t="e">
        <f t="shared" ca="1" si="149"/>
        <v>#VALUE!</v>
      </c>
      <c r="DX88" s="391" t="e">
        <f t="shared" ca="1" si="150"/>
        <v>#VALUE!</v>
      </c>
      <c r="DY88" s="391" t="e">
        <f t="shared" ca="1" si="151"/>
        <v>#VALUE!</v>
      </c>
      <c r="DZ88" s="389" t="e">
        <f t="shared" ca="1" si="152"/>
        <v>#VALUE!</v>
      </c>
      <c r="EA88" s="389" t="e">
        <f t="shared" ca="1" si="153"/>
        <v>#VALUE!</v>
      </c>
      <c r="EB88" s="393" t="e">
        <f t="shared" ca="1" si="154"/>
        <v>#VALUE!</v>
      </c>
      <c r="EC88" s="389" t="e">
        <f t="shared" ca="1" si="155"/>
        <v>#VALUE!</v>
      </c>
      <c r="ED88" s="394"/>
      <c r="EE88" s="372"/>
      <c r="EF88" s="392"/>
      <c r="EG88" s="372"/>
      <c r="EH88" s="372"/>
      <c r="EI88" s="372"/>
      <c r="EJ88" s="372"/>
      <c r="EK88" s="372"/>
      <c r="EL88" s="372"/>
      <c r="EM88" s="372"/>
      <c r="EN88" s="372"/>
      <c r="EO88" s="372"/>
      <c r="EP88" s="372"/>
      <c r="EQ88" s="372"/>
      <c r="ER88" s="372"/>
      <c r="ES88" s="372"/>
      <c r="ET88" s="372"/>
    </row>
    <row r="89" spans="1:150" x14ac:dyDescent="0.2">
      <c r="A89" s="372"/>
      <c r="B89" s="372">
        <v>81</v>
      </c>
      <c r="C89" s="372" t="s">
        <v>308</v>
      </c>
      <c r="D89" s="388"/>
      <c r="E89" s="388"/>
      <c r="F89" s="19"/>
      <c r="G89" s="372"/>
      <c r="H89" s="389">
        <f t="shared" ca="1" si="171"/>
        <v>5.9417746534323523</v>
      </c>
      <c r="I89" s="389">
        <f ca="1">'Site&amp;Soil'!$F$173*EXP('Site&amp;Soil'!$F$174*H89)</f>
        <v>0</v>
      </c>
      <c r="J89" s="389">
        <f t="shared" ca="1" si="90"/>
        <v>0.45000000000000007</v>
      </c>
      <c r="K89" s="389">
        <f t="shared" ca="1" si="174"/>
        <v>0.41006021458614561</v>
      </c>
      <c r="L89" s="390">
        <f t="shared" ca="1" si="91"/>
        <v>4.5592492814443674E-3</v>
      </c>
      <c r="M89" s="391">
        <f t="shared" si="92"/>
        <v>0</v>
      </c>
      <c r="N89" s="392">
        <f t="shared" si="93"/>
        <v>0</v>
      </c>
      <c r="O89" s="392">
        <f t="shared" ca="1" si="156"/>
        <v>17222.124902613203</v>
      </c>
      <c r="P89" s="391">
        <f t="shared" ca="1" si="157"/>
        <v>0.70426902879015718</v>
      </c>
      <c r="Q89" s="391">
        <f t="shared" ca="1" si="94"/>
        <v>7.8519960587184398E-3</v>
      </c>
      <c r="R89" s="391">
        <f t="shared" ca="1" si="95"/>
        <v>1.0023470521891898E-3</v>
      </c>
      <c r="S89" s="391">
        <f t="shared" ca="1" si="96"/>
        <v>1.5221442236731665E-2</v>
      </c>
      <c r="T89" s="389">
        <f t="shared" ca="1" si="97"/>
        <v>5.9569960956690844</v>
      </c>
      <c r="U89" s="389">
        <f t="shared" ca="1" si="98"/>
        <v>0.43064824305108806</v>
      </c>
      <c r="V89" s="393">
        <f t="shared" ca="1" si="99"/>
        <v>5.0578554113037142E-3</v>
      </c>
      <c r="W89" s="389">
        <f t="shared" ca="1" si="100"/>
        <v>-1.1239678691786029E-2</v>
      </c>
      <c r="X89" s="394"/>
      <c r="Y89" s="372"/>
      <c r="Z89" s="389">
        <f t="shared" ca="1" si="172"/>
        <v>5.3698908990354797</v>
      </c>
      <c r="AA89" s="389">
        <f ca="1">'Site&amp;Soil'!$G$173*EXP('Site&amp;Soil'!$G$174*Z89)</f>
        <v>0</v>
      </c>
      <c r="AB89" s="389">
        <f t="shared" ca="1" si="101"/>
        <v>0.41625000000000001</v>
      </c>
      <c r="AC89" s="389">
        <f t="shared" si="175"/>
        <v>0</v>
      </c>
      <c r="AD89" s="390">
        <f t="shared" ca="1" si="102"/>
        <v>0</v>
      </c>
      <c r="AE89" s="391">
        <f t="shared" si="103"/>
        <v>0</v>
      </c>
      <c r="AF89" s="392">
        <f t="shared" si="104"/>
        <v>0</v>
      </c>
      <c r="AG89" s="392">
        <f t="shared" ca="1" si="158"/>
        <v>0</v>
      </c>
      <c r="AH89" s="391">
        <f t="shared" ca="1" si="159"/>
        <v>0</v>
      </c>
      <c r="AI89" s="391">
        <f t="shared" ca="1" si="105"/>
        <v>0</v>
      </c>
      <c r="AJ89" s="391">
        <f t="shared" ca="1" si="106"/>
        <v>0</v>
      </c>
      <c r="AK89" s="391">
        <f t="shared" ca="1" si="107"/>
        <v>2.4080409662202758E-3</v>
      </c>
      <c r="AL89" s="389">
        <f t="shared" ca="1" si="108"/>
        <v>5.3722989400017003</v>
      </c>
      <c r="AM89" s="389">
        <f t="shared" ca="1" si="109"/>
        <v>0.15496943377570774</v>
      </c>
      <c r="AN89" s="393">
        <f t="shared" ca="1" si="110"/>
        <v>0</v>
      </c>
      <c r="AO89" s="389">
        <f t="shared" ca="1" si="111"/>
        <v>1.2151003991120034E-2</v>
      </c>
      <c r="AP89" s="394"/>
      <c r="AQ89" s="372"/>
      <c r="AR89" s="389">
        <f t="shared" ca="1" si="173"/>
        <v>4.4799999999999986</v>
      </c>
      <c r="AS89" s="389">
        <f ca="1">'Site&amp;Soil'!$H$173*EXP('Site&amp;Soil'!$H$174*AR89)</f>
        <v>0</v>
      </c>
      <c r="AT89" s="389">
        <f t="shared" ca="1" si="112"/>
        <v>0.38250000000000001</v>
      </c>
      <c r="AU89" s="389">
        <f t="shared" si="176"/>
        <v>0</v>
      </c>
      <c r="AV89" s="390">
        <f t="shared" ca="1" si="113"/>
        <v>0</v>
      </c>
      <c r="AW89" s="391">
        <f t="shared" si="114"/>
        <v>0</v>
      </c>
      <c r="AX89" s="392">
        <f t="shared" si="115"/>
        <v>0</v>
      </c>
      <c r="AY89" s="392">
        <f t="shared" ca="1" si="160"/>
        <v>0</v>
      </c>
      <c r="AZ89" s="391">
        <f t="shared" ca="1" si="161"/>
        <v>0</v>
      </c>
      <c r="BA89" s="391">
        <f t="shared" ca="1" si="116"/>
        <v>0</v>
      </c>
      <c r="BB89" s="391">
        <f t="shared" ca="1" si="117"/>
        <v>0</v>
      </c>
      <c r="BC89" s="391">
        <f t="shared" ca="1" si="118"/>
        <v>0</v>
      </c>
      <c r="BD89" s="389">
        <f t="shared" ca="1" si="119"/>
        <v>4.4799999999999986</v>
      </c>
      <c r="BE89" s="389">
        <f t="shared" ca="1" si="120"/>
        <v>3.059999999999935E-2</v>
      </c>
      <c r="BF89" s="393">
        <f t="shared" ca="1" si="121"/>
        <v>0</v>
      </c>
      <c r="BG89" s="389">
        <f t="shared" ca="1" si="122"/>
        <v>0</v>
      </c>
      <c r="BH89" s="394"/>
      <c r="BI89" s="372"/>
      <c r="BJ89" s="392"/>
      <c r="BK89" s="372"/>
      <c r="BL89" s="372"/>
      <c r="BM89" s="372"/>
      <c r="BN89" s="372"/>
      <c r="BO89" s="372"/>
      <c r="BP89" s="372"/>
      <c r="BQ89" s="372"/>
      <c r="BR89" s="372"/>
      <c r="BS89" s="372"/>
      <c r="BT89" s="372"/>
      <c r="BU89" s="372"/>
      <c r="BV89" s="372"/>
      <c r="BW89" s="372"/>
      <c r="BX89" s="372"/>
      <c r="BZ89" s="388"/>
      <c r="CA89" s="388"/>
      <c r="CB89" s="19"/>
      <c r="CC89" s="372"/>
      <c r="CD89" s="389" t="e">
        <f t="shared" ca="1" si="162"/>
        <v>#VALUE!</v>
      </c>
      <c r="CE89" s="389" t="e">
        <f ca="1">'Site&amp;Soil'!$F$173*EXP('Site&amp;Soil'!$F$174*CD89)</f>
        <v>#VALUE!</v>
      </c>
      <c r="CF89" s="389" t="e">
        <f t="shared" ca="1" si="123"/>
        <v>#VALUE!</v>
      </c>
      <c r="CG89" s="389">
        <f t="shared" si="177"/>
        <v>0</v>
      </c>
      <c r="CH89" s="390" t="e">
        <f t="shared" ca="1" si="124"/>
        <v>#VALUE!</v>
      </c>
      <c r="CI89" s="391">
        <f t="shared" si="125"/>
        <v>0</v>
      </c>
      <c r="CJ89" s="392">
        <f t="shared" si="126"/>
        <v>0</v>
      </c>
      <c r="CK89" s="392" t="e">
        <f t="shared" ca="1" si="163"/>
        <v>#VALUE!</v>
      </c>
      <c r="CL89" s="391" t="e">
        <f t="shared" ca="1" si="164"/>
        <v>#VALUE!</v>
      </c>
      <c r="CM89" s="391" t="e">
        <f t="shared" ca="1" si="127"/>
        <v>#VALUE!</v>
      </c>
      <c r="CN89" s="391" t="e">
        <f t="shared" ca="1" si="128"/>
        <v>#VALUE!</v>
      </c>
      <c r="CO89" s="391" t="e">
        <f t="shared" ca="1" si="129"/>
        <v>#VALUE!</v>
      </c>
      <c r="CP89" s="389" t="e">
        <f t="shared" ca="1" si="130"/>
        <v>#VALUE!</v>
      </c>
      <c r="CQ89" s="389" t="e">
        <f t="shared" ca="1" si="131"/>
        <v>#VALUE!</v>
      </c>
      <c r="CR89" s="393" t="e">
        <f t="shared" ca="1" si="132"/>
        <v>#VALUE!</v>
      </c>
      <c r="CS89" s="389" t="e">
        <f t="shared" ca="1" si="133"/>
        <v>#VALUE!</v>
      </c>
      <c r="CT89" s="394"/>
      <c r="CU89" s="372"/>
      <c r="CV89" s="389" t="e">
        <f t="shared" ca="1" si="165"/>
        <v>#VALUE!</v>
      </c>
      <c r="CW89" s="389" t="e">
        <f ca="1">'Site&amp;Soil'!$G$173*EXP('Site&amp;Soil'!$G$174*CV89)</f>
        <v>#VALUE!</v>
      </c>
      <c r="CX89" s="389" t="e">
        <f t="shared" ca="1" si="134"/>
        <v>#VALUE!</v>
      </c>
      <c r="CY89" s="389">
        <f t="shared" si="178"/>
        <v>0</v>
      </c>
      <c r="CZ89" s="390" t="e">
        <f t="shared" ca="1" si="135"/>
        <v>#VALUE!</v>
      </c>
      <c r="DA89" s="391">
        <f t="shared" si="136"/>
        <v>0</v>
      </c>
      <c r="DB89" s="392">
        <f t="shared" si="137"/>
        <v>0</v>
      </c>
      <c r="DC89" s="392" t="e">
        <f t="shared" ca="1" si="166"/>
        <v>#VALUE!</v>
      </c>
      <c r="DD89" s="391" t="e">
        <f t="shared" ca="1" si="167"/>
        <v>#VALUE!</v>
      </c>
      <c r="DE89" s="391" t="e">
        <f t="shared" ca="1" si="138"/>
        <v>#VALUE!</v>
      </c>
      <c r="DF89" s="391" t="e">
        <f t="shared" ca="1" si="139"/>
        <v>#VALUE!</v>
      </c>
      <c r="DG89" s="391" t="e">
        <f t="shared" ca="1" si="140"/>
        <v>#VALUE!</v>
      </c>
      <c r="DH89" s="389" t="e">
        <f t="shared" ca="1" si="141"/>
        <v>#VALUE!</v>
      </c>
      <c r="DI89" s="389" t="e">
        <f t="shared" ca="1" si="142"/>
        <v>#VALUE!</v>
      </c>
      <c r="DJ89" s="393" t="e">
        <f t="shared" ca="1" si="143"/>
        <v>#VALUE!</v>
      </c>
      <c r="DK89" s="389" t="e">
        <f t="shared" ca="1" si="144"/>
        <v>#VALUE!</v>
      </c>
      <c r="DL89" s="394"/>
      <c r="DM89" s="372"/>
      <c r="DN89" s="389" t="e">
        <f t="shared" ca="1" si="168"/>
        <v>#VALUE!</v>
      </c>
      <c r="DO89" s="389" t="e">
        <f ca="1">'Site&amp;Soil'!$H$173*EXP('Site&amp;Soil'!$H$174*DN89)</f>
        <v>#VALUE!</v>
      </c>
      <c r="DP89" s="389" t="e">
        <f t="shared" ca="1" si="145"/>
        <v>#VALUE!</v>
      </c>
      <c r="DQ89" s="389">
        <f t="shared" si="179"/>
        <v>0</v>
      </c>
      <c r="DR89" s="390" t="e">
        <f t="shared" ca="1" si="146"/>
        <v>#VALUE!</v>
      </c>
      <c r="DS89" s="391">
        <f t="shared" si="147"/>
        <v>0</v>
      </c>
      <c r="DT89" s="392">
        <f t="shared" si="148"/>
        <v>0</v>
      </c>
      <c r="DU89" s="392" t="e">
        <f t="shared" ca="1" si="169"/>
        <v>#VALUE!</v>
      </c>
      <c r="DV89" s="391" t="e">
        <f t="shared" ca="1" si="170"/>
        <v>#VALUE!</v>
      </c>
      <c r="DW89" s="391" t="e">
        <f t="shared" ca="1" si="149"/>
        <v>#VALUE!</v>
      </c>
      <c r="DX89" s="391" t="e">
        <f t="shared" ca="1" si="150"/>
        <v>#VALUE!</v>
      </c>
      <c r="DY89" s="391" t="e">
        <f t="shared" ca="1" si="151"/>
        <v>#VALUE!</v>
      </c>
      <c r="DZ89" s="389" t="e">
        <f t="shared" ca="1" si="152"/>
        <v>#VALUE!</v>
      </c>
      <c r="EA89" s="389" t="e">
        <f t="shared" ca="1" si="153"/>
        <v>#VALUE!</v>
      </c>
      <c r="EB89" s="393" t="e">
        <f t="shared" ca="1" si="154"/>
        <v>#VALUE!</v>
      </c>
      <c r="EC89" s="389" t="e">
        <f t="shared" ca="1" si="155"/>
        <v>#VALUE!</v>
      </c>
      <c r="ED89" s="394"/>
      <c r="EE89" s="372"/>
      <c r="EF89" s="392"/>
      <c r="EG89" s="372"/>
      <c r="EH89" s="372"/>
      <c r="EI89" s="372"/>
      <c r="EJ89" s="372"/>
      <c r="EK89" s="372"/>
      <c r="EL89" s="372"/>
      <c r="EM89" s="372"/>
      <c r="EN89" s="372"/>
      <c r="EO89" s="372"/>
      <c r="EP89" s="372"/>
      <c r="EQ89" s="372"/>
      <c r="ER89" s="372"/>
      <c r="ES89" s="372"/>
      <c r="ET89" s="372"/>
    </row>
    <row r="90" spans="1:150" x14ac:dyDescent="0.2">
      <c r="A90" s="372"/>
      <c r="B90" s="372">
        <v>82</v>
      </c>
      <c r="C90" s="372" t="s">
        <v>309</v>
      </c>
      <c r="D90" s="388"/>
      <c r="E90" s="388"/>
      <c r="F90" s="19"/>
      <c r="G90" s="372"/>
      <c r="H90" s="389">
        <f t="shared" ca="1" si="171"/>
        <v>5.9457564169772983</v>
      </c>
      <c r="I90" s="389">
        <f ca="1">'Site&amp;Soil'!$F$173*EXP('Site&amp;Soil'!$F$174*H90)</f>
        <v>0</v>
      </c>
      <c r="J90" s="389">
        <f t="shared" ca="1" si="90"/>
        <v>0.45000000000000007</v>
      </c>
      <c r="K90" s="389">
        <f t="shared" ca="1" si="174"/>
        <v>0.37336407417040579</v>
      </c>
      <c r="L90" s="390">
        <f t="shared" ca="1" si="91"/>
        <v>4.1122800578112214E-3</v>
      </c>
      <c r="M90" s="391">
        <f t="shared" si="92"/>
        <v>0</v>
      </c>
      <c r="N90" s="392">
        <f t="shared" si="93"/>
        <v>0</v>
      </c>
      <c r="O90" s="392">
        <f t="shared" ca="1" si="156"/>
        <v>17030.112970624115</v>
      </c>
      <c r="P90" s="391">
        <f t="shared" ca="1" si="157"/>
        <v>0.69641703273143873</v>
      </c>
      <c r="Q90" s="391">
        <f t="shared" ca="1" si="94"/>
        <v>7.0032593951369765E-3</v>
      </c>
      <c r="R90" s="391">
        <f t="shared" ca="1" si="95"/>
        <v>8.9578537023389982E-4</v>
      </c>
      <c r="S90" s="391">
        <f t="shared" ca="1" si="96"/>
        <v>1.3572164499784614E-2</v>
      </c>
      <c r="T90" s="389">
        <f t="shared" ca="1" si="97"/>
        <v>5.9593285814770827</v>
      </c>
      <c r="U90" s="389">
        <f t="shared" ca="1" si="98"/>
        <v>0.43169786166468727</v>
      </c>
      <c r="V90" s="393">
        <f t="shared" ca="1" si="99"/>
        <v>4.6413145882421777E-3</v>
      </c>
      <c r="W90" s="389">
        <f t="shared" ca="1" si="100"/>
        <v>-1.0314032418315949E-2</v>
      </c>
      <c r="X90" s="395">
        <f>-'Profit Calculator'!L$29*'Quantity of Lime to Apply'!H$9</f>
        <v>-4.1512575587905935E-2</v>
      </c>
      <c r="Y90" s="372"/>
      <c r="Z90" s="389">
        <f t="shared" ca="1" si="172"/>
        <v>5.38444994399282</v>
      </c>
      <c r="AA90" s="389">
        <f ca="1">'Site&amp;Soil'!$G$173*EXP('Site&amp;Soil'!$G$174*Z90)</f>
        <v>0</v>
      </c>
      <c r="AB90" s="389">
        <f t="shared" ca="1" si="101"/>
        <v>0.41625000000000001</v>
      </c>
      <c r="AC90" s="389">
        <f t="shared" si="175"/>
        <v>0</v>
      </c>
      <c r="AD90" s="390">
        <f t="shared" ca="1" si="102"/>
        <v>0</v>
      </c>
      <c r="AE90" s="391">
        <f t="shared" si="103"/>
        <v>0</v>
      </c>
      <c r="AF90" s="392">
        <f t="shared" si="104"/>
        <v>0</v>
      </c>
      <c r="AG90" s="392">
        <f t="shared" ca="1" si="158"/>
        <v>0</v>
      </c>
      <c r="AH90" s="391">
        <f t="shared" ca="1" si="159"/>
        <v>0</v>
      </c>
      <c r="AI90" s="391">
        <f t="shared" ca="1" si="105"/>
        <v>0</v>
      </c>
      <c r="AJ90" s="391">
        <f t="shared" ca="1" si="106"/>
        <v>0</v>
      </c>
      <c r="AK90" s="391">
        <f t="shared" ca="1" si="107"/>
        <v>2.1520369254868464E-3</v>
      </c>
      <c r="AL90" s="389">
        <f t="shared" ca="1" si="108"/>
        <v>5.3866019809183072</v>
      </c>
      <c r="AM90" s="389">
        <f t="shared" ca="1" si="109"/>
        <v>0.16092307455724539</v>
      </c>
      <c r="AN90" s="393">
        <f t="shared" ca="1" si="110"/>
        <v>0</v>
      </c>
      <c r="AO90" s="389">
        <f t="shared" ca="1" si="111"/>
        <v>1.1150305317098324E-2</v>
      </c>
      <c r="AP90" s="395">
        <f>-'Profit Calculator'!$L$29*'Quantity of Lime to Apply'!$H$19</f>
        <v>-2.490754535274356E-2</v>
      </c>
      <c r="AQ90" s="372"/>
      <c r="AR90" s="389">
        <f t="shared" ca="1" si="173"/>
        <v>4.4799999999999986</v>
      </c>
      <c r="AS90" s="389">
        <f ca="1">'Site&amp;Soil'!$H$173*EXP('Site&amp;Soil'!$H$174*AR90)</f>
        <v>0</v>
      </c>
      <c r="AT90" s="389">
        <f t="shared" ca="1" si="112"/>
        <v>0.38250000000000001</v>
      </c>
      <c r="AU90" s="389">
        <f t="shared" si="176"/>
        <v>0</v>
      </c>
      <c r="AV90" s="390">
        <f t="shared" ca="1" si="113"/>
        <v>0</v>
      </c>
      <c r="AW90" s="391">
        <f t="shared" si="114"/>
        <v>0</v>
      </c>
      <c r="AX90" s="392">
        <f t="shared" si="115"/>
        <v>0</v>
      </c>
      <c r="AY90" s="392">
        <f t="shared" ca="1" si="160"/>
        <v>0</v>
      </c>
      <c r="AZ90" s="391">
        <f t="shared" ca="1" si="161"/>
        <v>0</v>
      </c>
      <c r="BA90" s="391">
        <f t="shared" ca="1" si="116"/>
        <v>0</v>
      </c>
      <c r="BB90" s="391">
        <f t="shared" ca="1" si="117"/>
        <v>0</v>
      </c>
      <c r="BC90" s="391">
        <f t="shared" ca="1" si="118"/>
        <v>0</v>
      </c>
      <c r="BD90" s="389">
        <f t="shared" ca="1" si="119"/>
        <v>4.4799999999999986</v>
      </c>
      <c r="BE90" s="389">
        <f t="shared" ca="1" si="120"/>
        <v>3.059999999999935E-2</v>
      </c>
      <c r="BF90" s="393">
        <f t="shared" ca="1" si="121"/>
        <v>0</v>
      </c>
      <c r="BG90" s="389">
        <f t="shared" ca="1" si="122"/>
        <v>0</v>
      </c>
      <c r="BH90" s="395">
        <v>0.02</v>
      </c>
      <c r="BI90" s="372"/>
      <c r="BJ90" s="392">
        <f>BJ78+1</f>
        <v>7</v>
      </c>
      <c r="BK90" s="391">
        <f ca="1">AVERAGE(H85:H90)</f>
        <v>5.9343187388729417</v>
      </c>
      <c r="BL90" s="391">
        <f ca="1">AVERAGE(Z85:Z90)</f>
        <v>5.349137019441045</v>
      </c>
      <c r="BM90" s="391">
        <f ca="1">AVERAGE(AR85:AR90)</f>
        <v>4.4799999999999978</v>
      </c>
      <c r="BN90" s="372"/>
      <c r="BO90" s="372"/>
      <c r="BP90" s="372"/>
      <c r="BQ90" s="372"/>
      <c r="BR90" s="372"/>
      <c r="BS90" s="372"/>
      <c r="BT90" s="372"/>
      <c r="BU90" s="372"/>
      <c r="BV90" s="372"/>
      <c r="BW90" s="372"/>
      <c r="BX90" s="372"/>
      <c r="BZ90" s="388"/>
      <c r="CA90" s="388"/>
      <c r="CB90" s="19"/>
      <c r="CC90" s="372"/>
      <c r="CD90" s="389" t="e">
        <f t="shared" ca="1" si="162"/>
        <v>#VALUE!</v>
      </c>
      <c r="CE90" s="389" t="e">
        <f ca="1">'Site&amp;Soil'!$F$173*EXP('Site&amp;Soil'!$F$174*CD90)</f>
        <v>#VALUE!</v>
      </c>
      <c r="CF90" s="389" t="e">
        <f t="shared" ca="1" si="123"/>
        <v>#VALUE!</v>
      </c>
      <c r="CG90" s="389">
        <f t="shared" si="177"/>
        <v>0</v>
      </c>
      <c r="CH90" s="390" t="e">
        <f t="shared" ca="1" si="124"/>
        <v>#VALUE!</v>
      </c>
      <c r="CI90" s="391">
        <f t="shared" si="125"/>
        <v>0</v>
      </c>
      <c r="CJ90" s="392">
        <f t="shared" si="126"/>
        <v>0</v>
      </c>
      <c r="CK90" s="392" t="e">
        <f t="shared" ca="1" si="163"/>
        <v>#VALUE!</v>
      </c>
      <c r="CL90" s="391" t="e">
        <f t="shared" ca="1" si="164"/>
        <v>#VALUE!</v>
      </c>
      <c r="CM90" s="391" t="e">
        <f t="shared" ca="1" si="127"/>
        <v>#VALUE!</v>
      </c>
      <c r="CN90" s="391" t="e">
        <f t="shared" ca="1" si="128"/>
        <v>#VALUE!</v>
      </c>
      <c r="CO90" s="391" t="e">
        <f t="shared" ca="1" si="129"/>
        <v>#VALUE!</v>
      </c>
      <c r="CP90" s="389" t="e">
        <f t="shared" ca="1" si="130"/>
        <v>#VALUE!</v>
      </c>
      <c r="CQ90" s="389" t="e">
        <f t="shared" ca="1" si="131"/>
        <v>#VALUE!</v>
      </c>
      <c r="CR90" s="393" t="e">
        <f t="shared" ca="1" si="132"/>
        <v>#VALUE!</v>
      </c>
      <c r="CS90" s="389" t="e">
        <f t="shared" ca="1" si="133"/>
        <v>#VALUE!</v>
      </c>
      <c r="CT90" s="394" t="e">
        <v>#VALUE!</v>
      </c>
      <c r="CU90" s="372"/>
      <c r="CV90" s="389" t="e">
        <f t="shared" ca="1" si="165"/>
        <v>#VALUE!</v>
      </c>
      <c r="CW90" s="389" t="e">
        <f ca="1">'Site&amp;Soil'!$G$173*EXP('Site&amp;Soil'!$G$174*CV90)</f>
        <v>#VALUE!</v>
      </c>
      <c r="CX90" s="389" t="e">
        <f t="shared" ca="1" si="134"/>
        <v>#VALUE!</v>
      </c>
      <c r="CY90" s="389">
        <f t="shared" si="178"/>
        <v>0</v>
      </c>
      <c r="CZ90" s="390" t="e">
        <f t="shared" ca="1" si="135"/>
        <v>#VALUE!</v>
      </c>
      <c r="DA90" s="391">
        <f t="shared" si="136"/>
        <v>0</v>
      </c>
      <c r="DB90" s="392">
        <f t="shared" si="137"/>
        <v>0</v>
      </c>
      <c r="DC90" s="392" t="e">
        <f t="shared" ca="1" si="166"/>
        <v>#VALUE!</v>
      </c>
      <c r="DD90" s="391" t="e">
        <f t="shared" ca="1" si="167"/>
        <v>#VALUE!</v>
      </c>
      <c r="DE90" s="391" t="e">
        <f t="shared" ca="1" si="138"/>
        <v>#VALUE!</v>
      </c>
      <c r="DF90" s="391" t="e">
        <f t="shared" ca="1" si="139"/>
        <v>#VALUE!</v>
      </c>
      <c r="DG90" s="391" t="e">
        <f t="shared" ca="1" si="140"/>
        <v>#VALUE!</v>
      </c>
      <c r="DH90" s="389" t="e">
        <f t="shared" ca="1" si="141"/>
        <v>#VALUE!</v>
      </c>
      <c r="DI90" s="389" t="e">
        <f t="shared" ca="1" si="142"/>
        <v>#VALUE!</v>
      </c>
      <c r="DJ90" s="393" t="e">
        <f t="shared" ca="1" si="143"/>
        <v>#VALUE!</v>
      </c>
      <c r="DK90" s="389" t="e">
        <f t="shared" ca="1" si="144"/>
        <v>#VALUE!</v>
      </c>
      <c r="DL90" s="394" t="e">
        <v>#VALUE!</v>
      </c>
      <c r="DM90" s="372"/>
      <c r="DN90" s="389" t="e">
        <f t="shared" ca="1" si="168"/>
        <v>#VALUE!</v>
      </c>
      <c r="DO90" s="389" t="e">
        <f ca="1">'Site&amp;Soil'!$H$173*EXP('Site&amp;Soil'!$H$174*DN90)</f>
        <v>#VALUE!</v>
      </c>
      <c r="DP90" s="389" t="e">
        <f t="shared" ca="1" si="145"/>
        <v>#VALUE!</v>
      </c>
      <c r="DQ90" s="389">
        <f t="shared" si="179"/>
        <v>0</v>
      </c>
      <c r="DR90" s="390" t="e">
        <f t="shared" ca="1" si="146"/>
        <v>#VALUE!</v>
      </c>
      <c r="DS90" s="391">
        <f t="shared" si="147"/>
        <v>0</v>
      </c>
      <c r="DT90" s="392">
        <f t="shared" si="148"/>
        <v>0</v>
      </c>
      <c r="DU90" s="392" t="e">
        <f t="shared" ca="1" si="169"/>
        <v>#VALUE!</v>
      </c>
      <c r="DV90" s="391" t="e">
        <f t="shared" ca="1" si="170"/>
        <v>#VALUE!</v>
      </c>
      <c r="DW90" s="391" t="e">
        <f t="shared" ca="1" si="149"/>
        <v>#VALUE!</v>
      </c>
      <c r="DX90" s="391" t="e">
        <f t="shared" ca="1" si="150"/>
        <v>#VALUE!</v>
      </c>
      <c r="DY90" s="391" t="e">
        <f t="shared" ca="1" si="151"/>
        <v>#VALUE!</v>
      </c>
      <c r="DZ90" s="389" t="e">
        <f t="shared" ca="1" si="152"/>
        <v>#VALUE!</v>
      </c>
      <c r="EA90" s="389" t="e">
        <f t="shared" ca="1" si="153"/>
        <v>#VALUE!</v>
      </c>
      <c r="EB90" s="393" t="e">
        <f t="shared" ca="1" si="154"/>
        <v>#VALUE!</v>
      </c>
      <c r="EC90" s="389" t="e">
        <f t="shared" ca="1" si="155"/>
        <v>#VALUE!</v>
      </c>
      <c r="ED90" s="394" t="e">
        <v>#VALUE!</v>
      </c>
      <c r="EE90" s="372"/>
      <c r="EF90" s="392">
        <f>EF78+1</f>
        <v>7</v>
      </c>
      <c r="EG90" s="391" t="e">
        <f ca="1">AVERAGE(CD85:CD90)</f>
        <v>#VALUE!</v>
      </c>
      <c r="EH90" s="391" t="e">
        <f ca="1">AVERAGE(CV85:CV90)</f>
        <v>#VALUE!</v>
      </c>
      <c r="EI90" s="391" t="e">
        <f ca="1">AVERAGE(DN85:DN90)</f>
        <v>#VALUE!</v>
      </c>
      <c r="EJ90" s="372"/>
      <c r="EK90" s="372"/>
      <c r="EL90" s="372"/>
      <c r="EM90" s="372"/>
      <c r="EN90" s="372"/>
      <c r="EO90" s="372"/>
      <c r="EP90" s="372"/>
      <c r="EQ90" s="372"/>
      <c r="ER90" s="372"/>
      <c r="ES90" s="372"/>
      <c r="ET90" s="372"/>
    </row>
    <row r="91" spans="1:150" x14ac:dyDescent="0.2">
      <c r="A91" s="372"/>
      <c r="B91" s="372">
        <v>83</v>
      </c>
      <c r="C91" s="372" t="s">
        <v>310</v>
      </c>
      <c r="D91" s="388"/>
      <c r="E91" s="388"/>
      <c r="F91" s="19"/>
      <c r="G91" s="372"/>
      <c r="H91" s="389">
        <f t="shared" ca="1" si="171"/>
        <v>5.9075019734708603</v>
      </c>
      <c r="I91" s="389">
        <f ca="1">'Site&amp;Soil'!$F$173*EXP('Site&amp;Soil'!$F$174*H91)</f>
        <v>0</v>
      </c>
      <c r="J91" s="389">
        <f t="shared" ca="1" si="90"/>
        <v>0.45000000000000007</v>
      </c>
      <c r="K91" s="389">
        <f t="shared" ca="1" si="174"/>
        <v>0.31935521622611851</v>
      </c>
      <c r="L91" s="390">
        <f t="shared" ca="1" si="91"/>
        <v>3.8506024961379851E-3</v>
      </c>
      <c r="M91" s="391">
        <f t="shared" si="92"/>
        <v>0</v>
      </c>
      <c r="N91" s="392">
        <f t="shared" si="93"/>
        <v>0</v>
      </c>
      <c r="O91" s="392">
        <f t="shared" ca="1" si="156"/>
        <v>16858.855960734523</v>
      </c>
      <c r="P91" s="391">
        <f t="shared" ca="1" si="157"/>
        <v>0.68941377333630172</v>
      </c>
      <c r="Q91" s="391">
        <f t="shared" ca="1" si="94"/>
        <v>6.491675284443511E-3</v>
      </c>
      <c r="R91" s="391">
        <f t="shared" ca="1" si="95"/>
        <v>8.1507225597801593E-4</v>
      </c>
      <c r="S91" s="391">
        <f t="shared" ca="1" si="96"/>
        <v>1.2614673396589988E-2</v>
      </c>
      <c r="T91" s="389">
        <f t="shared" ca="1" si="97"/>
        <v>5.9201166468674504</v>
      </c>
      <c r="U91" s="389">
        <f t="shared" ca="1" si="98"/>
        <v>0.41405249109035275</v>
      </c>
      <c r="V91" s="393">
        <f t="shared" ca="1" si="99"/>
        <v>3.4789329842373319E-3</v>
      </c>
      <c r="W91" s="389">
        <f t="shared" ca="1" si="100"/>
        <v>-7.7309621871940702E-3</v>
      </c>
      <c r="X91" s="394"/>
      <c r="Y91" s="372"/>
      <c r="Z91" s="389">
        <f t="shared" ca="1" si="172"/>
        <v>5.3728447408826625</v>
      </c>
      <c r="AA91" s="389">
        <f ca="1">'Site&amp;Soil'!$G$173*EXP('Site&amp;Soil'!$G$174*Z91)</f>
        <v>0</v>
      </c>
      <c r="AB91" s="389">
        <f t="shared" ca="1" si="101"/>
        <v>0.41625000000000001</v>
      </c>
      <c r="AC91" s="389">
        <f t="shared" si="175"/>
        <v>0</v>
      </c>
      <c r="AD91" s="390">
        <f t="shared" ca="1" si="102"/>
        <v>0</v>
      </c>
      <c r="AE91" s="391">
        <f t="shared" si="103"/>
        <v>0</v>
      </c>
      <c r="AF91" s="392">
        <f t="shared" si="104"/>
        <v>0</v>
      </c>
      <c r="AG91" s="392">
        <f t="shared" ca="1" si="158"/>
        <v>0</v>
      </c>
      <c r="AH91" s="391">
        <f t="shared" ca="1" si="159"/>
        <v>0</v>
      </c>
      <c r="AI91" s="391">
        <f t="shared" ca="1" si="105"/>
        <v>0</v>
      </c>
      <c r="AJ91" s="391">
        <f t="shared" ca="1" si="106"/>
        <v>0</v>
      </c>
      <c r="AK91" s="391">
        <f t="shared" ca="1" si="107"/>
        <v>1.9581315458931312E-3</v>
      </c>
      <c r="AL91" s="389">
        <f t="shared" ca="1" si="108"/>
        <v>5.3748028724285559</v>
      </c>
      <c r="AM91" s="389">
        <f t="shared" ca="1" si="109"/>
        <v>0.15601169564838641</v>
      </c>
      <c r="AN91" s="393">
        <f t="shared" ca="1" si="110"/>
        <v>0</v>
      </c>
      <c r="AO91" s="389">
        <f t="shared" ca="1" si="111"/>
        <v>8.357796959128725E-3</v>
      </c>
      <c r="AP91" s="394"/>
      <c r="AQ91" s="372"/>
      <c r="AR91" s="389">
        <f t="shared" ca="1" si="173"/>
        <v>4.4999999999999982</v>
      </c>
      <c r="AS91" s="389">
        <f ca="1">'Site&amp;Soil'!$H$173*EXP('Site&amp;Soil'!$H$174*AR91)</f>
        <v>0</v>
      </c>
      <c r="AT91" s="389">
        <f t="shared" ca="1" si="112"/>
        <v>0.38250000000000001</v>
      </c>
      <c r="AU91" s="389">
        <f t="shared" si="176"/>
        <v>0</v>
      </c>
      <c r="AV91" s="390">
        <f t="shared" ca="1" si="113"/>
        <v>0</v>
      </c>
      <c r="AW91" s="391">
        <f t="shared" si="114"/>
        <v>0</v>
      </c>
      <c r="AX91" s="392">
        <f t="shared" si="115"/>
        <v>0</v>
      </c>
      <c r="AY91" s="392">
        <f t="shared" ca="1" si="160"/>
        <v>0</v>
      </c>
      <c r="AZ91" s="391">
        <f t="shared" ca="1" si="161"/>
        <v>0</v>
      </c>
      <c r="BA91" s="391">
        <f t="shared" ca="1" si="116"/>
        <v>0</v>
      </c>
      <c r="BB91" s="391">
        <f t="shared" ca="1" si="117"/>
        <v>0</v>
      </c>
      <c r="BC91" s="391">
        <f t="shared" ca="1" si="118"/>
        <v>0</v>
      </c>
      <c r="BD91" s="389">
        <f t="shared" ca="1" si="119"/>
        <v>4.4999999999999982</v>
      </c>
      <c r="BE91" s="389">
        <f t="shared" ca="1" si="120"/>
        <v>3.8249999999999187E-2</v>
      </c>
      <c r="BF91" s="393">
        <f t="shared" ca="1" si="121"/>
        <v>0</v>
      </c>
      <c r="BG91" s="389">
        <f t="shared" ca="1" si="122"/>
        <v>0</v>
      </c>
      <c r="BH91" s="394"/>
      <c r="BI91" s="372"/>
      <c r="BJ91" s="392"/>
      <c r="BK91" s="372"/>
      <c r="BL91" s="372"/>
      <c r="BM91" s="372"/>
      <c r="BN91" s="372"/>
      <c r="BO91" s="372"/>
      <c r="BP91" s="372"/>
      <c r="BQ91" s="372"/>
      <c r="BR91" s="372"/>
      <c r="BS91" s="372"/>
      <c r="BT91" s="372"/>
      <c r="BU91" s="372"/>
      <c r="BV91" s="372"/>
      <c r="BW91" s="372"/>
      <c r="BX91" s="372"/>
      <c r="BZ91" s="388"/>
      <c r="CA91" s="388"/>
      <c r="CB91" s="19"/>
      <c r="CC91" s="372"/>
      <c r="CD91" s="389" t="e">
        <f t="shared" ca="1" si="162"/>
        <v>#VALUE!</v>
      </c>
      <c r="CE91" s="389" t="e">
        <f ca="1">'Site&amp;Soil'!$F$173*EXP('Site&amp;Soil'!$F$174*CD91)</f>
        <v>#VALUE!</v>
      </c>
      <c r="CF91" s="389" t="e">
        <f t="shared" ca="1" si="123"/>
        <v>#VALUE!</v>
      </c>
      <c r="CG91" s="389">
        <f t="shared" si="177"/>
        <v>0</v>
      </c>
      <c r="CH91" s="390" t="e">
        <f t="shared" ca="1" si="124"/>
        <v>#VALUE!</v>
      </c>
      <c r="CI91" s="391">
        <f t="shared" si="125"/>
        <v>0</v>
      </c>
      <c r="CJ91" s="392">
        <f t="shared" si="126"/>
        <v>0</v>
      </c>
      <c r="CK91" s="392" t="e">
        <f t="shared" ca="1" si="163"/>
        <v>#VALUE!</v>
      </c>
      <c r="CL91" s="391" t="e">
        <f t="shared" ca="1" si="164"/>
        <v>#VALUE!</v>
      </c>
      <c r="CM91" s="391" t="e">
        <f t="shared" ca="1" si="127"/>
        <v>#VALUE!</v>
      </c>
      <c r="CN91" s="391" t="e">
        <f t="shared" ca="1" si="128"/>
        <v>#VALUE!</v>
      </c>
      <c r="CO91" s="391" t="e">
        <f t="shared" ca="1" si="129"/>
        <v>#VALUE!</v>
      </c>
      <c r="CP91" s="389" t="e">
        <f t="shared" ca="1" si="130"/>
        <v>#VALUE!</v>
      </c>
      <c r="CQ91" s="389" t="e">
        <f t="shared" ca="1" si="131"/>
        <v>#VALUE!</v>
      </c>
      <c r="CR91" s="393" t="e">
        <f t="shared" ca="1" si="132"/>
        <v>#VALUE!</v>
      </c>
      <c r="CS91" s="389" t="e">
        <f t="shared" ca="1" si="133"/>
        <v>#VALUE!</v>
      </c>
      <c r="CT91" s="394"/>
      <c r="CU91" s="372"/>
      <c r="CV91" s="389" t="e">
        <f t="shared" ca="1" si="165"/>
        <v>#VALUE!</v>
      </c>
      <c r="CW91" s="389" t="e">
        <f ca="1">'Site&amp;Soil'!$G$173*EXP('Site&amp;Soil'!$G$174*CV91)</f>
        <v>#VALUE!</v>
      </c>
      <c r="CX91" s="389" t="e">
        <f t="shared" ca="1" si="134"/>
        <v>#VALUE!</v>
      </c>
      <c r="CY91" s="389">
        <f t="shared" si="178"/>
        <v>0</v>
      </c>
      <c r="CZ91" s="390" t="e">
        <f t="shared" ca="1" si="135"/>
        <v>#VALUE!</v>
      </c>
      <c r="DA91" s="391">
        <f t="shared" si="136"/>
        <v>0</v>
      </c>
      <c r="DB91" s="392">
        <f t="shared" si="137"/>
        <v>0</v>
      </c>
      <c r="DC91" s="392" t="e">
        <f t="shared" ca="1" si="166"/>
        <v>#VALUE!</v>
      </c>
      <c r="DD91" s="391" t="e">
        <f t="shared" ca="1" si="167"/>
        <v>#VALUE!</v>
      </c>
      <c r="DE91" s="391" t="e">
        <f t="shared" ca="1" si="138"/>
        <v>#VALUE!</v>
      </c>
      <c r="DF91" s="391" t="e">
        <f t="shared" ca="1" si="139"/>
        <v>#VALUE!</v>
      </c>
      <c r="DG91" s="391" t="e">
        <f t="shared" ca="1" si="140"/>
        <v>#VALUE!</v>
      </c>
      <c r="DH91" s="389" t="e">
        <f t="shared" ca="1" si="141"/>
        <v>#VALUE!</v>
      </c>
      <c r="DI91" s="389" t="e">
        <f t="shared" ca="1" si="142"/>
        <v>#VALUE!</v>
      </c>
      <c r="DJ91" s="393" t="e">
        <f t="shared" ca="1" si="143"/>
        <v>#VALUE!</v>
      </c>
      <c r="DK91" s="389" t="e">
        <f t="shared" ca="1" si="144"/>
        <v>#VALUE!</v>
      </c>
      <c r="DL91" s="394"/>
      <c r="DM91" s="372"/>
      <c r="DN91" s="389" t="e">
        <f t="shared" ca="1" si="168"/>
        <v>#VALUE!</v>
      </c>
      <c r="DO91" s="389" t="e">
        <f ca="1">'Site&amp;Soil'!$H$173*EXP('Site&amp;Soil'!$H$174*DN91)</f>
        <v>#VALUE!</v>
      </c>
      <c r="DP91" s="389" t="e">
        <f t="shared" ca="1" si="145"/>
        <v>#VALUE!</v>
      </c>
      <c r="DQ91" s="389">
        <f t="shared" si="179"/>
        <v>0</v>
      </c>
      <c r="DR91" s="390" t="e">
        <f t="shared" ca="1" si="146"/>
        <v>#VALUE!</v>
      </c>
      <c r="DS91" s="391">
        <f t="shared" si="147"/>
        <v>0</v>
      </c>
      <c r="DT91" s="392">
        <f t="shared" si="148"/>
        <v>0</v>
      </c>
      <c r="DU91" s="392" t="e">
        <f t="shared" ca="1" si="169"/>
        <v>#VALUE!</v>
      </c>
      <c r="DV91" s="391" t="e">
        <f t="shared" ca="1" si="170"/>
        <v>#VALUE!</v>
      </c>
      <c r="DW91" s="391" t="e">
        <f t="shared" ca="1" si="149"/>
        <v>#VALUE!</v>
      </c>
      <c r="DX91" s="391" t="e">
        <f t="shared" ca="1" si="150"/>
        <v>#VALUE!</v>
      </c>
      <c r="DY91" s="391" t="e">
        <f t="shared" ca="1" si="151"/>
        <v>#VALUE!</v>
      </c>
      <c r="DZ91" s="389" t="e">
        <f t="shared" ca="1" si="152"/>
        <v>#VALUE!</v>
      </c>
      <c r="EA91" s="389" t="e">
        <f t="shared" ca="1" si="153"/>
        <v>#VALUE!</v>
      </c>
      <c r="EB91" s="393" t="e">
        <f t="shared" ca="1" si="154"/>
        <v>#VALUE!</v>
      </c>
      <c r="EC91" s="389" t="e">
        <f t="shared" ca="1" si="155"/>
        <v>#VALUE!</v>
      </c>
      <c r="ED91" s="394"/>
      <c r="EE91" s="372"/>
      <c r="EF91" s="392"/>
      <c r="EG91" s="372"/>
      <c r="EH91" s="372"/>
      <c r="EI91" s="372"/>
      <c r="EJ91" s="372"/>
      <c r="EK91" s="372"/>
      <c r="EL91" s="372"/>
      <c r="EM91" s="372"/>
      <c r="EN91" s="372"/>
      <c r="EO91" s="372"/>
      <c r="EP91" s="372"/>
      <c r="EQ91" s="372"/>
      <c r="ER91" s="372"/>
      <c r="ES91" s="372"/>
      <c r="ET91" s="372"/>
    </row>
    <row r="92" spans="1:150" x14ac:dyDescent="0.2">
      <c r="A92" s="372"/>
      <c r="B92" s="372">
        <v>84</v>
      </c>
      <c r="C92" s="372" t="s">
        <v>311</v>
      </c>
      <c r="D92" s="388"/>
      <c r="E92" s="388"/>
      <c r="F92" s="19"/>
      <c r="G92" s="372"/>
      <c r="H92" s="389">
        <f t="shared" ca="1" si="171"/>
        <v>5.912385684680256</v>
      </c>
      <c r="I92" s="389">
        <f ca="1">'Site&amp;Soil'!$F$173*EXP('Site&amp;Soil'!$F$174*H92)</f>
        <v>0</v>
      </c>
      <c r="J92" s="389">
        <f t="shared" ca="1" si="90"/>
        <v>0.45000000000000007</v>
      </c>
      <c r="K92" s="389">
        <f t="shared" ca="1" si="174"/>
        <v>0.2566091252630372</v>
      </c>
      <c r="L92" s="390">
        <f t="shared" ca="1" si="91"/>
        <v>3.0585404800489613E-3</v>
      </c>
      <c r="M92" s="391">
        <f t="shared" si="92"/>
        <v>0</v>
      </c>
      <c r="N92" s="392">
        <f t="shared" si="93"/>
        <v>0</v>
      </c>
      <c r="O92" s="392">
        <f t="shared" ca="1" si="156"/>
        <v>16700.109177892245</v>
      </c>
      <c r="P92" s="391">
        <f t="shared" ca="1" si="157"/>
        <v>0.68292209805185822</v>
      </c>
      <c r="Q92" s="391">
        <f t="shared" ca="1" si="94"/>
        <v>5.1077959941820622E-3</v>
      </c>
      <c r="R92" s="391">
        <f t="shared" ca="1" si="95"/>
        <v>6.4279336765662672E-4</v>
      </c>
      <c r="S92" s="391">
        <f t="shared" ca="1" si="96"/>
        <v>9.922228058945411E-3</v>
      </c>
      <c r="T92" s="389">
        <f t="shared" ca="1" si="97"/>
        <v>5.9223079127392015</v>
      </c>
      <c r="U92" s="389">
        <f t="shared" ca="1" si="98"/>
        <v>0.41503856073264078</v>
      </c>
      <c r="V92" s="393">
        <f t="shared" ca="1" si="99"/>
        <v>2.8162321841586025E-3</v>
      </c>
      <c r="W92" s="389">
        <f t="shared" ca="1" si="100"/>
        <v>-6.2582937425746717E-3</v>
      </c>
      <c r="X92" s="394"/>
      <c r="Y92" s="372"/>
      <c r="Z92" s="389">
        <f t="shared" ca="1" si="172"/>
        <v>5.383160669387685</v>
      </c>
      <c r="AA92" s="389">
        <f ca="1">'Site&amp;Soil'!$G$173*EXP('Site&amp;Soil'!$G$174*Z92)</f>
        <v>0</v>
      </c>
      <c r="AB92" s="389">
        <f t="shared" ca="1" si="101"/>
        <v>0.41625000000000001</v>
      </c>
      <c r="AC92" s="389">
        <f t="shared" si="175"/>
        <v>0</v>
      </c>
      <c r="AD92" s="390">
        <f t="shared" ca="1" si="102"/>
        <v>0</v>
      </c>
      <c r="AE92" s="391">
        <f t="shared" si="103"/>
        <v>0</v>
      </c>
      <c r="AF92" s="392">
        <f t="shared" si="104"/>
        <v>0</v>
      </c>
      <c r="AG92" s="392">
        <f t="shared" ca="1" si="158"/>
        <v>0</v>
      </c>
      <c r="AH92" s="391">
        <f t="shared" ca="1" si="159"/>
        <v>0</v>
      </c>
      <c r="AI92" s="391">
        <f t="shared" ca="1" si="105"/>
        <v>0</v>
      </c>
      <c r="AJ92" s="391">
        <f t="shared" ca="1" si="106"/>
        <v>0</v>
      </c>
      <c r="AK92" s="391">
        <f t="shared" ca="1" si="107"/>
        <v>1.5442483307066108E-3</v>
      </c>
      <c r="AL92" s="389">
        <f t="shared" ca="1" si="108"/>
        <v>5.3847049177183912</v>
      </c>
      <c r="AM92" s="389">
        <f t="shared" ca="1" si="109"/>
        <v>0.16013342200028036</v>
      </c>
      <c r="AN92" s="393">
        <f t="shared" ca="1" si="110"/>
        <v>0</v>
      </c>
      <c r="AO92" s="389">
        <f t="shared" ca="1" si="111"/>
        <v>6.7657229649455914E-3</v>
      </c>
      <c r="AP92" s="394"/>
      <c r="AQ92" s="372"/>
      <c r="AR92" s="389">
        <f t="shared" ca="1" si="173"/>
        <v>4.4999999999999982</v>
      </c>
      <c r="AS92" s="389">
        <f ca="1">'Site&amp;Soil'!$H$173*EXP('Site&amp;Soil'!$H$174*AR92)</f>
        <v>0</v>
      </c>
      <c r="AT92" s="389">
        <f t="shared" ca="1" si="112"/>
        <v>0.38250000000000001</v>
      </c>
      <c r="AU92" s="389">
        <f t="shared" si="176"/>
        <v>0</v>
      </c>
      <c r="AV92" s="390">
        <f t="shared" ca="1" si="113"/>
        <v>0</v>
      </c>
      <c r="AW92" s="391">
        <f t="shared" si="114"/>
        <v>0</v>
      </c>
      <c r="AX92" s="392">
        <f t="shared" si="115"/>
        <v>0</v>
      </c>
      <c r="AY92" s="392">
        <f t="shared" ca="1" si="160"/>
        <v>0</v>
      </c>
      <c r="AZ92" s="391">
        <f t="shared" ca="1" si="161"/>
        <v>0</v>
      </c>
      <c r="BA92" s="391">
        <f t="shared" ca="1" si="116"/>
        <v>0</v>
      </c>
      <c r="BB92" s="391">
        <f t="shared" ca="1" si="117"/>
        <v>0</v>
      </c>
      <c r="BC92" s="391">
        <f t="shared" ca="1" si="118"/>
        <v>0</v>
      </c>
      <c r="BD92" s="389">
        <f t="shared" ca="1" si="119"/>
        <v>4.4999999999999982</v>
      </c>
      <c r="BE92" s="389">
        <f t="shared" ca="1" si="120"/>
        <v>3.8249999999999187E-2</v>
      </c>
      <c r="BF92" s="393">
        <f t="shared" ca="1" si="121"/>
        <v>0</v>
      </c>
      <c r="BG92" s="389">
        <f t="shared" ca="1" si="122"/>
        <v>0</v>
      </c>
      <c r="BH92" s="394"/>
      <c r="BI92" s="372"/>
      <c r="BJ92" s="392"/>
      <c r="BK92" s="372"/>
      <c r="BL92" s="372"/>
      <c r="BM92" s="372"/>
      <c r="BN92" s="372"/>
      <c r="BO92" s="372"/>
      <c r="BP92" s="372"/>
      <c r="BQ92" s="372"/>
      <c r="BR92" s="372"/>
      <c r="BS92" s="372"/>
      <c r="BT92" s="372"/>
      <c r="BU92" s="372"/>
      <c r="BV92" s="372"/>
      <c r="BW92" s="372"/>
      <c r="BX92" s="372"/>
      <c r="BZ92" s="388"/>
      <c r="CA92" s="388"/>
      <c r="CB92" s="19"/>
      <c r="CC92" s="372"/>
      <c r="CD92" s="389" t="e">
        <f t="shared" ca="1" si="162"/>
        <v>#VALUE!</v>
      </c>
      <c r="CE92" s="389" t="e">
        <f ca="1">'Site&amp;Soil'!$F$173*EXP('Site&amp;Soil'!$F$174*CD92)</f>
        <v>#VALUE!</v>
      </c>
      <c r="CF92" s="389" t="e">
        <f t="shared" ca="1" si="123"/>
        <v>#VALUE!</v>
      </c>
      <c r="CG92" s="389">
        <f t="shared" si="177"/>
        <v>0</v>
      </c>
      <c r="CH92" s="390" t="e">
        <f t="shared" ca="1" si="124"/>
        <v>#VALUE!</v>
      </c>
      <c r="CI92" s="391">
        <f t="shared" si="125"/>
        <v>0</v>
      </c>
      <c r="CJ92" s="392">
        <f t="shared" si="126"/>
        <v>0</v>
      </c>
      <c r="CK92" s="392" t="e">
        <f t="shared" ca="1" si="163"/>
        <v>#VALUE!</v>
      </c>
      <c r="CL92" s="391" t="e">
        <f t="shared" ca="1" si="164"/>
        <v>#VALUE!</v>
      </c>
      <c r="CM92" s="391" t="e">
        <f t="shared" ca="1" si="127"/>
        <v>#VALUE!</v>
      </c>
      <c r="CN92" s="391" t="e">
        <f t="shared" ca="1" si="128"/>
        <v>#VALUE!</v>
      </c>
      <c r="CO92" s="391" t="e">
        <f t="shared" ca="1" si="129"/>
        <v>#VALUE!</v>
      </c>
      <c r="CP92" s="389" t="e">
        <f t="shared" ca="1" si="130"/>
        <v>#VALUE!</v>
      </c>
      <c r="CQ92" s="389" t="e">
        <f t="shared" ca="1" si="131"/>
        <v>#VALUE!</v>
      </c>
      <c r="CR92" s="393" t="e">
        <f t="shared" ca="1" si="132"/>
        <v>#VALUE!</v>
      </c>
      <c r="CS92" s="389" t="e">
        <f t="shared" ca="1" si="133"/>
        <v>#VALUE!</v>
      </c>
      <c r="CT92" s="394"/>
      <c r="CU92" s="372"/>
      <c r="CV92" s="389" t="e">
        <f t="shared" ca="1" si="165"/>
        <v>#VALUE!</v>
      </c>
      <c r="CW92" s="389" t="e">
        <f ca="1">'Site&amp;Soil'!$G$173*EXP('Site&amp;Soil'!$G$174*CV92)</f>
        <v>#VALUE!</v>
      </c>
      <c r="CX92" s="389" t="e">
        <f t="shared" ca="1" si="134"/>
        <v>#VALUE!</v>
      </c>
      <c r="CY92" s="389">
        <f t="shared" si="178"/>
        <v>0</v>
      </c>
      <c r="CZ92" s="390" t="e">
        <f t="shared" ca="1" si="135"/>
        <v>#VALUE!</v>
      </c>
      <c r="DA92" s="391">
        <f t="shared" si="136"/>
        <v>0</v>
      </c>
      <c r="DB92" s="392">
        <f t="shared" si="137"/>
        <v>0</v>
      </c>
      <c r="DC92" s="392" t="e">
        <f t="shared" ca="1" si="166"/>
        <v>#VALUE!</v>
      </c>
      <c r="DD92" s="391" t="e">
        <f t="shared" ca="1" si="167"/>
        <v>#VALUE!</v>
      </c>
      <c r="DE92" s="391" t="e">
        <f t="shared" ca="1" si="138"/>
        <v>#VALUE!</v>
      </c>
      <c r="DF92" s="391" t="e">
        <f t="shared" ca="1" si="139"/>
        <v>#VALUE!</v>
      </c>
      <c r="DG92" s="391" t="e">
        <f t="shared" ca="1" si="140"/>
        <v>#VALUE!</v>
      </c>
      <c r="DH92" s="389" t="e">
        <f t="shared" ca="1" si="141"/>
        <v>#VALUE!</v>
      </c>
      <c r="DI92" s="389" t="e">
        <f t="shared" ca="1" si="142"/>
        <v>#VALUE!</v>
      </c>
      <c r="DJ92" s="393" t="e">
        <f t="shared" ca="1" si="143"/>
        <v>#VALUE!</v>
      </c>
      <c r="DK92" s="389" t="e">
        <f t="shared" ca="1" si="144"/>
        <v>#VALUE!</v>
      </c>
      <c r="DL92" s="394"/>
      <c r="DM92" s="372"/>
      <c r="DN92" s="389" t="e">
        <f t="shared" ca="1" si="168"/>
        <v>#VALUE!</v>
      </c>
      <c r="DO92" s="389" t="e">
        <f ca="1">'Site&amp;Soil'!$H$173*EXP('Site&amp;Soil'!$H$174*DN92)</f>
        <v>#VALUE!</v>
      </c>
      <c r="DP92" s="389" t="e">
        <f t="shared" ca="1" si="145"/>
        <v>#VALUE!</v>
      </c>
      <c r="DQ92" s="389">
        <f t="shared" si="179"/>
        <v>0</v>
      </c>
      <c r="DR92" s="390" t="e">
        <f t="shared" ca="1" si="146"/>
        <v>#VALUE!</v>
      </c>
      <c r="DS92" s="391">
        <f t="shared" si="147"/>
        <v>0</v>
      </c>
      <c r="DT92" s="392">
        <f t="shared" si="148"/>
        <v>0</v>
      </c>
      <c r="DU92" s="392" t="e">
        <f t="shared" ca="1" si="169"/>
        <v>#VALUE!</v>
      </c>
      <c r="DV92" s="391" t="e">
        <f t="shared" ca="1" si="170"/>
        <v>#VALUE!</v>
      </c>
      <c r="DW92" s="391" t="e">
        <f t="shared" ca="1" si="149"/>
        <v>#VALUE!</v>
      </c>
      <c r="DX92" s="391" t="e">
        <f t="shared" ca="1" si="150"/>
        <v>#VALUE!</v>
      </c>
      <c r="DY92" s="391" t="e">
        <f t="shared" ca="1" si="151"/>
        <v>#VALUE!</v>
      </c>
      <c r="DZ92" s="389" t="e">
        <f t="shared" ca="1" si="152"/>
        <v>#VALUE!</v>
      </c>
      <c r="EA92" s="389" t="e">
        <f t="shared" ca="1" si="153"/>
        <v>#VALUE!</v>
      </c>
      <c r="EB92" s="393" t="e">
        <f t="shared" ca="1" si="154"/>
        <v>#VALUE!</v>
      </c>
      <c r="EC92" s="389" t="e">
        <f t="shared" ca="1" si="155"/>
        <v>#VALUE!</v>
      </c>
      <c r="ED92" s="394"/>
      <c r="EE92" s="372"/>
      <c r="EF92" s="392"/>
      <c r="EG92" s="372"/>
      <c r="EH92" s="372"/>
      <c r="EI92" s="372"/>
      <c r="EJ92" s="372"/>
      <c r="EK92" s="372"/>
      <c r="EL92" s="372"/>
      <c r="EM92" s="372"/>
      <c r="EN92" s="372"/>
      <c r="EO92" s="372"/>
      <c r="EP92" s="372"/>
      <c r="EQ92" s="372"/>
      <c r="ER92" s="372"/>
      <c r="ES92" s="372"/>
      <c r="ET92" s="372"/>
    </row>
    <row r="93" spans="1:150" x14ac:dyDescent="0.2">
      <c r="A93" s="372">
        <f>A81+1</f>
        <v>8</v>
      </c>
      <c r="B93" s="372">
        <v>85</v>
      </c>
      <c r="C93" s="372" t="s">
        <v>300</v>
      </c>
      <c r="D93" s="388">
        <f ca="1">OFFSET(Apply_Lime!$H$16,$A93,0)</f>
        <v>0</v>
      </c>
      <c r="E93" s="388">
        <f ca="1">OFFSET(Apply_Lime!$I$16,$A93,0)*G93</f>
        <v>0</v>
      </c>
      <c r="F93" s="388">
        <f ca="1">OFFSET(Apply_Lime!$I$16,$A93,0)*(1-G93)</f>
        <v>0</v>
      </c>
      <c r="G93" s="566">
        <f>'Profit Calculator'!M28</f>
        <v>0</v>
      </c>
      <c r="H93" s="389">
        <f t="shared" ca="1" si="171"/>
        <v>5.9160496189966265</v>
      </c>
      <c r="I93" s="389">
        <f ca="1">'Site&amp;Soil'!$F$173*EXP('Site&amp;Soil'!$F$174*H93)</f>
        <v>0</v>
      </c>
      <c r="J93" s="389">
        <f t="shared" ca="1" si="90"/>
        <v>0.45000000000000007</v>
      </c>
      <c r="K93" s="389">
        <f t="shared" ca="1" si="174"/>
        <v>9.1496801351106175E-2</v>
      </c>
      <c r="L93" s="390">
        <f t="shared" ca="1" si="91"/>
        <v>1.0811513203856603E-3</v>
      </c>
      <c r="M93" s="391">
        <f t="shared" ca="1" si="92"/>
        <v>0</v>
      </c>
      <c r="N93" s="392">
        <f t="shared" ca="1" si="93"/>
        <v>0</v>
      </c>
      <c r="O93" s="392">
        <f t="shared" ca="1" si="156"/>
        <v>16575.203641807566</v>
      </c>
      <c r="P93" s="391">
        <f t="shared" ca="1" si="157"/>
        <v>0.67781430205767612</v>
      </c>
      <c r="Q93" s="391">
        <f t="shared" ca="1" si="94"/>
        <v>1.7920303303001455E-3</v>
      </c>
      <c r="R93" s="391">
        <f t="shared" ca="1" si="95"/>
        <v>2.2591143132149089E-4</v>
      </c>
      <c r="S93" s="391">
        <f t="shared" ca="1" si="96"/>
        <v>3.4802642199525651E-3</v>
      </c>
      <c r="T93" s="389">
        <f t="shared" ca="1" si="97"/>
        <v>5.9195298832165788</v>
      </c>
      <c r="U93" s="389">
        <f t="shared" ca="1" si="98"/>
        <v>0.41378844744746052</v>
      </c>
      <c r="V93" s="393">
        <f t="shared" ca="1" si="99"/>
        <v>9.9475047782062917E-4</v>
      </c>
      <c r="W93" s="389">
        <f t="shared" ca="1" si="100"/>
        <v>-2.2105566173791758E-3</v>
      </c>
      <c r="X93" s="394"/>
      <c r="Y93" s="372"/>
      <c r="Z93" s="389">
        <f t="shared" ca="1" si="172"/>
        <v>5.3914706406833366</v>
      </c>
      <c r="AA93" s="389">
        <f ca="1">'Site&amp;Soil'!$G$173*EXP('Site&amp;Soil'!$G$174*Z93)</f>
        <v>0</v>
      </c>
      <c r="AB93" s="389">
        <f t="shared" ca="1" si="101"/>
        <v>0.41625000000000001</v>
      </c>
      <c r="AC93" s="389">
        <f t="shared" si="175"/>
        <v>0</v>
      </c>
      <c r="AD93" s="390">
        <f t="shared" ca="1" si="102"/>
        <v>0</v>
      </c>
      <c r="AE93" s="391">
        <f t="shared" ca="1" si="103"/>
        <v>0</v>
      </c>
      <c r="AF93" s="392">
        <f t="shared" ca="1" si="104"/>
        <v>0</v>
      </c>
      <c r="AG93" s="392">
        <f t="shared" ca="1" si="158"/>
        <v>0</v>
      </c>
      <c r="AH93" s="391">
        <f t="shared" ca="1" si="159"/>
        <v>0</v>
      </c>
      <c r="AI93" s="391">
        <f t="shared" ca="1" si="105"/>
        <v>0</v>
      </c>
      <c r="AJ93" s="391">
        <f t="shared" ca="1" si="106"/>
        <v>0</v>
      </c>
      <c r="AK93" s="391">
        <f t="shared" ca="1" si="107"/>
        <v>5.4273016533691501E-4</v>
      </c>
      <c r="AL93" s="389">
        <f t="shared" ca="1" si="108"/>
        <v>5.3920133708486739</v>
      </c>
      <c r="AM93" s="389">
        <f t="shared" ca="1" si="109"/>
        <v>0.16317556561576052</v>
      </c>
      <c r="AN93" s="393">
        <f t="shared" ca="1" si="110"/>
        <v>0</v>
      </c>
      <c r="AO93" s="389">
        <f t="shared" ca="1" si="111"/>
        <v>2.3897909377072171E-3</v>
      </c>
      <c r="AP93" s="394"/>
      <c r="AQ93" s="372"/>
      <c r="AR93" s="389">
        <f t="shared" ca="1" si="173"/>
        <v>4.4999999999999982</v>
      </c>
      <c r="AS93" s="389">
        <f ca="1">'Site&amp;Soil'!$H$173*EXP('Site&amp;Soil'!$H$174*AR93)</f>
        <v>0</v>
      </c>
      <c r="AT93" s="389">
        <f t="shared" ca="1" si="112"/>
        <v>0.38250000000000001</v>
      </c>
      <c r="AU93" s="389">
        <f t="shared" si="176"/>
        <v>0</v>
      </c>
      <c r="AV93" s="390">
        <f t="shared" ca="1" si="113"/>
        <v>0</v>
      </c>
      <c r="AW93" s="391">
        <f t="shared" ca="1" si="114"/>
        <v>0</v>
      </c>
      <c r="AX93" s="392">
        <f t="shared" ca="1" si="115"/>
        <v>0</v>
      </c>
      <c r="AY93" s="392">
        <f t="shared" ca="1" si="160"/>
        <v>0</v>
      </c>
      <c r="AZ93" s="391">
        <f t="shared" ca="1" si="161"/>
        <v>0</v>
      </c>
      <c r="BA93" s="391">
        <f t="shared" ca="1" si="116"/>
        <v>0</v>
      </c>
      <c r="BB93" s="391">
        <f t="shared" ca="1" si="117"/>
        <v>0</v>
      </c>
      <c r="BC93" s="391">
        <f t="shared" ca="1" si="118"/>
        <v>0</v>
      </c>
      <c r="BD93" s="389">
        <f t="shared" ca="1" si="119"/>
        <v>4.4999999999999982</v>
      </c>
      <c r="BE93" s="389">
        <f t="shared" ca="1" si="120"/>
        <v>3.8249999999999187E-2</v>
      </c>
      <c r="BF93" s="393">
        <f t="shared" ca="1" si="121"/>
        <v>0</v>
      </c>
      <c r="BG93" s="389">
        <f t="shared" ca="1" si="122"/>
        <v>0</v>
      </c>
      <c r="BH93" s="394"/>
      <c r="BI93" s="372"/>
      <c r="BJ93" s="392"/>
      <c r="BK93" s="372"/>
      <c r="BL93" s="372"/>
      <c r="BM93" s="372"/>
      <c r="BN93" s="372"/>
      <c r="BO93" s="372"/>
      <c r="BP93" s="372"/>
      <c r="BQ93" s="372"/>
      <c r="BR93" s="372"/>
      <c r="BS93" s="372"/>
      <c r="BT93" s="372"/>
      <c r="BU93" s="372"/>
      <c r="BV93" s="372"/>
      <c r="BW93" s="372"/>
      <c r="BX93" s="372"/>
      <c r="BZ93" s="388">
        <f ca="1">OFFSET(Apply_Lime!$O$16,$A93,0)</f>
        <v>0</v>
      </c>
      <c r="CA93" s="388">
        <f ca="1">OFFSET(Apply_Lime!$P$16,$A93,0)*CA$7</f>
        <v>0</v>
      </c>
      <c r="CB93" s="388">
        <f ca="1">OFFSET(Apply_Lime!$P$16,$A93,0)*CB$7</f>
        <v>0</v>
      </c>
      <c r="CC93" s="372"/>
      <c r="CD93" s="389" t="e">
        <f t="shared" ca="1" si="162"/>
        <v>#VALUE!</v>
      </c>
      <c r="CE93" s="389" t="e">
        <f ca="1">'Site&amp;Soil'!$F$173*EXP('Site&amp;Soil'!$F$174*CD93)</f>
        <v>#VALUE!</v>
      </c>
      <c r="CF93" s="389" t="e">
        <f t="shared" ca="1" si="123"/>
        <v>#VALUE!</v>
      </c>
      <c r="CG93" s="389">
        <f t="shared" si="177"/>
        <v>0</v>
      </c>
      <c r="CH93" s="390" t="e">
        <f t="shared" ca="1" si="124"/>
        <v>#VALUE!</v>
      </c>
      <c r="CI93" s="391">
        <f t="shared" ca="1" si="125"/>
        <v>0</v>
      </c>
      <c r="CJ93" s="392">
        <f t="shared" ca="1" si="126"/>
        <v>0</v>
      </c>
      <c r="CK93" s="392" t="e">
        <f t="shared" ca="1" si="163"/>
        <v>#VALUE!</v>
      </c>
      <c r="CL93" s="391" t="e">
        <f t="shared" ca="1" si="164"/>
        <v>#VALUE!</v>
      </c>
      <c r="CM93" s="391" t="e">
        <f t="shared" ca="1" si="127"/>
        <v>#VALUE!</v>
      </c>
      <c r="CN93" s="391" t="e">
        <f t="shared" ca="1" si="128"/>
        <v>#VALUE!</v>
      </c>
      <c r="CO93" s="391" t="e">
        <f t="shared" ca="1" si="129"/>
        <v>#VALUE!</v>
      </c>
      <c r="CP93" s="389" t="e">
        <f t="shared" ca="1" si="130"/>
        <v>#VALUE!</v>
      </c>
      <c r="CQ93" s="389" t="e">
        <f t="shared" ca="1" si="131"/>
        <v>#VALUE!</v>
      </c>
      <c r="CR93" s="393" t="e">
        <f t="shared" ca="1" si="132"/>
        <v>#VALUE!</v>
      </c>
      <c r="CS93" s="389" t="e">
        <f t="shared" ca="1" si="133"/>
        <v>#VALUE!</v>
      </c>
      <c r="CT93" s="394"/>
      <c r="CU93" s="372"/>
      <c r="CV93" s="389" t="e">
        <f t="shared" ca="1" si="165"/>
        <v>#VALUE!</v>
      </c>
      <c r="CW93" s="389" t="e">
        <f ca="1">'Site&amp;Soil'!$G$173*EXP('Site&amp;Soil'!$G$174*CV93)</f>
        <v>#VALUE!</v>
      </c>
      <c r="CX93" s="389" t="e">
        <f t="shared" ca="1" si="134"/>
        <v>#VALUE!</v>
      </c>
      <c r="CY93" s="389">
        <f t="shared" si="178"/>
        <v>0</v>
      </c>
      <c r="CZ93" s="390" t="e">
        <f t="shared" ca="1" si="135"/>
        <v>#VALUE!</v>
      </c>
      <c r="DA93" s="391">
        <f t="shared" ca="1" si="136"/>
        <v>0</v>
      </c>
      <c r="DB93" s="392">
        <f t="shared" ca="1" si="137"/>
        <v>0</v>
      </c>
      <c r="DC93" s="392" t="e">
        <f t="shared" ca="1" si="166"/>
        <v>#VALUE!</v>
      </c>
      <c r="DD93" s="391" t="e">
        <f t="shared" ca="1" si="167"/>
        <v>#VALUE!</v>
      </c>
      <c r="DE93" s="391" t="e">
        <f t="shared" ca="1" si="138"/>
        <v>#VALUE!</v>
      </c>
      <c r="DF93" s="391" t="e">
        <f t="shared" ca="1" si="139"/>
        <v>#VALUE!</v>
      </c>
      <c r="DG93" s="391" t="e">
        <f t="shared" ca="1" si="140"/>
        <v>#VALUE!</v>
      </c>
      <c r="DH93" s="389" t="e">
        <f t="shared" ca="1" si="141"/>
        <v>#VALUE!</v>
      </c>
      <c r="DI93" s="389" t="e">
        <f t="shared" ca="1" si="142"/>
        <v>#VALUE!</v>
      </c>
      <c r="DJ93" s="393" t="e">
        <f t="shared" ca="1" si="143"/>
        <v>#VALUE!</v>
      </c>
      <c r="DK93" s="389" t="e">
        <f t="shared" ca="1" si="144"/>
        <v>#VALUE!</v>
      </c>
      <c r="DL93" s="394"/>
      <c r="DM93" s="372"/>
      <c r="DN93" s="389" t="e">
        <f t="shared" ca="1" si="168"/>
        <v>#VALUE!</v>
      </c>
      <c r="DO93" s="389" t="e">
        <f ca="1">'Site&amp;Soil'!$H$173*EXP('Site&amp;Soil'!$H$174*DN93)</f>
        <v>#VALUE!</v>
      </c>
      <c r="DP93" s="389" t="e">
        <f t="shared" ca="1" si="145"/>
        <v>#VALUE!</v>
      </c>
      <c r="DQ93" s="389">
        <f t="shared" si="179"/>
        <v>0</v>
      </c>
      <c r="DR93" s="390" t="e">
        <f t="shared" ca="1" si="146"/>
        <v>#VALUE!</v>
      </c>
      <c r="DS93" s="391">
        <f t="shared" ca="1" si="147"/>
        <v>0</v>
      </c>
      <c r="DT93" s="392">
        <f t="shared" ca="1" si="148"/>
        <v>0</v>
      </c>
      <c r="DU93" s="392" t="e">
        <f t="shared" ca="1" si="169"/>
        <v>#VALUE!</v>
      </c>
      <c r="DV93" s="391" t="e">
        <f t="shared" ca="1" si="170"/>
        <v>#VALUE!</v>
      </c>
      <c r="DW93" s="391" t="e">
        <f t="shared" ca="1" si="149"/>
        <v>#VALUE!</v>
      </c>
      <c r="DX93" s="391" t="e">
        <f t="shared" ca="1" si="150"/>
        <v>#VALUE!</v>
      </c>
      <c r="DY93" s="391" t="e">
        <f t="shared" ca="1" si="151"/>
        <v>#VALUE!</v>
      </c>
      <c r="DZ93" s="389" t="e">
        <f t="shared" ca="1" si="152"/>
        <v>#VALUE!</v>
      </c>
      <c r="EA93" s="389" t="e">
        <f t="shared" ca="1" si="153"/>
        <v>#VALUE!</v>
      </c>
      <c r="EB93" s="393" t="e">
        <f t="shared" ca="1" si="154"/>
        <v>#VALUE!</v>
      </c>
      <c r="EC93" s="389" t="e">
        <f t="shared" ca="1" si="155"/>
        <v>#VALUE!</v>
      </c>
      <c r="ED93" s="394"/>
      <c r="EE93" s="372"/>
      <c r="EF93" s="392"/>
      <c r="EG93" s="372"/>
      <c r="EH93" s="372"/>
      <c r="EI93" s="372"/>
      <c r="EJ93" s="372"/>
      <c r="EK93" s="372"/>
      <c r="EL93" s="372"/>
      <c r="EM93" s="372"/>
      <c r="EN93" s="372"/>
      <c r="EO93" s="372"/>
      <c r="EP93" s="372"/>
      <c r="EQ93" s="372"/>
      <c r="ER93" s="372"/>
      <c r="ES93" s="372"/>
      <c r="ET93" s="372"/>
    </row>
    <row r="94" spans="1:150" x14ac:dyDescent="0.2">
      <c r="A94" s="372"/>
      <c r="B94" s="372">
        <v>86</v>
      </c>
      <c r="C94" s="372" t="s">
        <v>301</v>
      </c>
      <c r="D94" s="19"/>
      <c r="E94" s="19"/>
      <c r="F94" s="19"/>
      <c r="G94" s="372"/>
      <c r="H94" s="389">
        <f t="shared" ca="1" si="171"/>
        <v>5.9173193265991992</v>
      </c>
      <c r="I94" s="389">
        <f ca="1">'Site&amp;Soil'!$F$173*EXP('Site&amp;Soil'!$F$174*H94)</f>
        <v>0</v>
      </c>
      <c r="J94" s="389">
        <f t="shared" ca="1" si="90"/>
        <v>0.45000000000000007</v>
      </c>
      <c r="K94" s="389">
        <f t="shared" ca="1" si="174"/>
        <v>0.1373529669593018</v>
      </c>
      <c r="L94" s="390">
        <f t="shared" ca="1" si="91"/>
        <v>1.6181354693633062E-3</v>
      </c>
      <c r="M94" s="391">
        <f t="shared" si="92"/>
        <v>0</v>
      </c>
      <c r="N94" s="392">
        <f t="shared" si="93"/>
        <v>0</v>
      </c>
      <c r="O94" s="392">
        <f t="shared" ca="1" si="156"/>
        <v>16531.381510042494</v>
      </c>
      <c r="P94" s="391">
        <f t="shared" ca="1" si="157"/>
        <v>0.67602227172737595</v>
      </c>
      <c r="Q94" s="391">
        <f t="shared" ca="1" si="94"/>
        <v>2.6750014778976492E-3</v>
      </c>
      <c r="R94" s="391">
        <f t="shared" ca="1" si="95"/>
        <v>3.3742689923608034E-4</v>
      </c>
      <c r="S94" s="391">
        <f t="shared" ca="1" si="96"/>
        <v>5.1946101748034856E-3</v>
      </c>
      <c r="T94" s="389">
        <f t="shared" ca="1" si="97"/>
        <v>5.9225139367740027</v>
      </c>
      <c r="U94" s="389">
        <f t="shared" ca="1" si="98"/>
        <v>0.41513127154830132</v>
      </c>
      <c r="V94" s="393">
        <f t="shared" ca="1" si="99"/>
        <v>1.5084726191131445E-3</v>
      </c>
      <c r="W94" s="389">
        <f t="shared" ca="1" si="100"/>
        <v>-3.3521613758069873E-3</v>
      </c>
      <c r="X94" s="394"/>
      <c r="Y94" s="372"/>
      <c r="Z94" s="389">
        <f t="shared" ca="1" si="172"/>
        <v>5.3944031617863812</v>
      </c>
      <c r="AA94" s="389">
        <f ca="1">'Site&amp;Soil'!$G$173*EXP('Site&amp;Soil'!$G$174*Z94)</f>
        <v>0</v>
      </c>
      <c r="AB94" s="389">
        <f t="shared" ca="1" si="101"/>
        <v>0.41625000000000001</v>
      </c>
      <c r="AC94" s="389">
        <f t="shared" si="175"/>
        <v>0</v>
      </c>
      <c r="AD94" s="390">
        <f t="shared" ca="1" si="102"/>
        <v>0</v>
      </c>
      <c r="AE94" s="391">
        <f t="shared" si="103"/>
        <v>0</v>
      </c>
      <c r="AF94" s="392">
        <f t="shared" si="104"/>
        <v>0</v>
      </c>
      <c r="AG94" s="392">
        <f t="shared" ca="1" si="158"/>
        <v>0</v>
      </c>
      <c r="AH94" s="391">
        <f t="shared" ca="1" si="159"/>
        <v>0</v>
      </c>
      <c r="AI94" s="391">
        <f t="shared" ca="1" si="105"/>
        <v>0</v>
      </c>
      <c r="AJ94" s="391">
        <f t="shared" ca="1" si="106"/>
        <v>0</v>
      </c>
      <c r="AK94" s="391">
        <f t="shared" ca="1" si="107"/>
        <v>8.106351933599527E-4</v>
      </c>
      <c r="AL94" s="389">
        <f t="shared" ca="1" si="108"/>
        <v>5.3952137969797409</v>
      </c>
      <c r="AM94" s="389">
        <f t="shared" ca="1" si="109"/>
        <v>0.16450774299281715</v>
      </c>
      <c r="AN94" s="393">
        <f t="shared" ca="1" si="110"/>
        <v>0</v>
      </c>
      <c r="AO94" s="389">
        <f t="shared" ca="1" si="111"/>
        <v>3.6239582441156622E-3</v>
      </c>
      <c r="AP94" s="394"/>
      <c r="AQ94" s="372"/>
      <c r="AR94" s="389">
        <f t="shared" ca="1" si="173"/>
        <v>4.4999999999999982</v>
      </c>
      <c r="AS94" s="389">
        <f ca="1">'Site&amp;Soil'!$H$173*EXP('Site&amp;Soil'!$H$174*AR94)</f>
        <v>0</v>
      </c>
      <c r="AT94" s="389">
        <f t="shared" ca="1" si="112"/>
        <v>0.38250000000000001</v>
      </c>
      <c r="AU94" s="389">
        <f t="shared" si="176"/>
        <v>0</v>
      </c>
      <c r="AV94" s="390">
        <f t="shared" ca="1" si="113"/>
        <v>0</v>
      </c>
      <c r="AW94" s="391">
        <f t="shared" si="114"/>
        <v>0</v>
      </c>
      <c r="AX94" s="392">
        <f t="shared" si="115"/>
        <v>0</v>
      </c>
      <c r="AY94" s="392">
        <f t="shared" ca="1" si="160"/>
        <v>0</v>
      </c>
      <c r="AZ94" s="391">
        <f t="shared" ca="1" si="161"/>
        <v>0</v>
      </c>
      <c r="BA94" s="391">
        <f t="shared" ca="1" si="116"/>
        <v>0</v>
      </c>
      <c r="BB94" s="391">
        <f t="shared" ca="1" si="117"/>
        <v>0</v>
      </c>
      <c r="BC94" s="391">
        <f t="shared" ca="1" si="118"/>
        <v>0</v>
      </c>
      <c r="BD94" s="389">
        <f t="shared" ca="1" si="119"/>
        <v>4.4999999999999982</v>
      </c>
      <c r="BE94" s="389">
        <f t="shared" ca="1" si="120"/>
        <v>3.8249999999999187E-2</v>
      </c>
      <c r="BF94" s="393">
        <f t="shared" ca="1" si="121"/>
        <v>0</v>
      </c>
      <c r="BG94" s="389">
        <f t="shared" ca="1" si="122"/>
        <v>0</v>
      </c>
      <c r="BH94" s="394"/>
      <c r="BI94" s="372"/>
      <c r="BJ94" s="392"/>
      <c r="BK94" s="372"/>
      <c r="BL94" s="372"/>
      <c r="BM94" s="372"/>
      <c r="BN94" s="372"/>
      <c r="BO94" s="372"/>
      <c r="BP94" s="372"/>
      <c r="BQ94" s="372"/>
      <c r="BR94" s="372"/>
      <c r="BS94" s="372"/>
      <c r="BT94" s="372"/>
      <c r="BU94" s="372"/>
      <c r="BV94" s="372"/>
      <c r="BW94" s="372"/>
      <c r="BX94" s="372"/>
      <c r="BZ94" s="19"/>
      <c r="CA94" s="19"/>
      <c r="CB94" s="19"/>
      <c r="CC94" s="372"/>
      <c r="CD94" s="389" t="e">
        <f t="shared" ca="1" si="162"/>
        <v>#VALUE!</v>
      </c>
      <c r="CE94" s="389" t="e">
        <f ca="1">'Site&amp;Soil'!$F$173*EXP('Site&amp;Soil'!$F$174*CD94)</f>
        <v>#VALUE!</v>
      </c>
      <c r="CF94" s="389" t="e">
        <f t="shared" ca="1" si="123"/>
        <v>#VALUE!</v>
      </c>
      <c r="CG94" s="389">
        <f t="shared" si="177"/>
        <v>0</v>
      </c>
      <c r="CH94" s="390" t="e">
        <f t="shared" ca="1" si="124"/>
        <v>#VALUE!</v>
      </c>
      <c r="CI94" s="391">
        <f t="shared" si="125"/>
        <v>0</v>
      </c>
      <c r="CJ94" s="392">
        <f t="shared" si="126"/>
        <v>0</v>
      </c>
      <c r="CK94" s="392" t="e">
        <f t="shared" ca="1" si="163"/>
        <v>#VALUE!</v>
      </c>
      <c r="CL94" s="391" t="e">
        <f t="shared" ca="1" si="164"/>
        <v>#VALUE!</v>
      </c>
      <c r="CM94" s="391" t="e">
        <f t="shared" ca="1" si="127"/>
        <v>#VALUE!</v>
      </c>
      <c r="CN94" s="391" t="e">
        <f t="shared" ca="1" si="128"/>
        <v>#VALUE!</v>
      </c>
      <c r="CO94" s="391" t="e">
        <f t="shared" ca="1" si="129"/>
        <v>#VALUE!</v>
      </c>
      <c r="CP94" s="389" t="e">
        <f t="shared" ca="1" si="130"/>
        <v>#VALUE!</v>
      </c>
      <c r="CQ94" s="389" t="e">
        <f t="shared" ca="1" si="131"/>
        <v>#VALUE!</v>
      </c>
      <c r="CR94" s="393" t="e">
        <f t="shared" ca="1" si="132"/>
        <v>#VALUE!</v>
      </c>
      <c r="CS94" s="389" t="e">
        <f t="shared" ca="1" si="133"/>
        <v>#VALUE!</v>
      </c>
      <c r="CT94" s="394"/>
      <c r="CU94" s="372"/>
      <c r="CV94" s="389" t="e">
        <f t="shared" ca="1" si="165"/>
        <v>#VALUE!</v>
      </c>
      <c r="CW94" s="389" t="e">
        <f ca="1">'Site&amp;Soil'!$G$173*EXP('Site&amp;Soil'!$G$174*CV94)</f>
        <v>#VALUE!</v>
      </c>
      <c r="CX94" s="389" t="e">
        <f t="shared" ca="1" si="134"/>
        <v>#VALUE!</v>
      </c>
      <c r="CY94" s="389">
        <f t="shared" si="178"/>
        <v>0</v>
      </c>
      <c r="CZ94" s="390" t="e">
        <f t="shared" ca="1" si="135"/>
        <v>#VALUE!</v>
      </c>
      <c r="DA94" s="391">
        <f t="shared" si="136"/>
        <v>0</v>
      </c>
      <c r="DB94" s="392">
        <f t="shared" si="137"/>
        <v>0</v>
      </c>
      <c r="DC94" s="392" t="e">
        <f t="shared" ca="1" si="166"/>
        <v>#VALUE!</v>
      </c>
      <c r="DD94" s="391" t="e">
        <f t="shared" ca="1" si="167"/>
        <v>#VALUE!</v>
      </c>
      <c r="DE94" s="391" t="e">
        <f t="shared" ca="1" si="138"/>
        <v>#VALUE!</v>
      </c>
      <c r="DF94" s="391" t="e">
        <f t="shared" ca="1" si="139"/>
        <v>#VALUE!</v>
      </c>
      <c r="DG94" s="391" t="e">
        <f t="shared" ca="1" si="140"/>
        <v>#VALUE!</v>
      </c>
      <c r="DH94" s="389" t="e">
        <f t="shared" ca="1" si="141"/>
        <v>#VALUE!</v>
      </c>
      <c r="DI94" s="389" t="e">
        <f t="shared" ca="1" si="142"/>
        <v>#VALUE!</v>
      </c>
      <c r="DJ94" s="393" t="e">
        <f t="shared" ca="1" si="143"/>
        <v>#VALUE!</v>
      </c>
      <c r="DK94" s="389" t="e">
        <f t="shared" ca="1" si="144"/>
        <v>#VALUE!</v>
      </c>
      <c r="DL94" s="394"/>
      <c r="DM94" s="372"/>
      <c r="DN94" s="389" t="e">
        <f t="shared" ca="1" si="168"/>
        <v>#VALUE!</v>
      </c>
      <c r="DO94" s="389" t="e">
        <f ca="1">'Site&amp;Soil'!$H$173*EXP('Site&amp;Soil'!$H$174*DN94)</f>
        <v>#VALUE!</v>
      </c>
      <c r="DP94" s="389" t="e">
        <f t="shared" ca="1" si="145"/>
        <v>#VALUE!</v>
      </c>
      <c r="DQ94" s="389">
        <f t="shared" si="179"/>
        <v>0</v>
      </c>
      <c r="DR94" s="390" t="e">
        <f t="shared" ca="1" si="146"/>
        <v>#VALUE!</v>
      </c>
      <c r="DS94" s="391">
        <f t="shared" si="147"/>
        <v>0</v>
      </c>
      <c r="DT94" s="392">
        <f t="shared" si="148"/>
        <v>0</v>
      </c>
      <c r="DU94" s="392" t="e">
        <f t="shared" ca="1" si="169"/>
        <v>#VALUE!</v>
      </c>
      <c r="DV94" s="391" t="e">
        <f t="shared" ca="1" si="170"/>
        <v>#VALUE!</v>
      </c>
      <c r="DW94" s="391" t="e">
        <f t="shared" ca="1" si="149"/>
        <v>#VALUE!</v>
      </c>
      <c r="DX94" s="391" t="e">
        <f t="shared" ca="1" si="150"/>
        <v>#VALUE!</v>
      </c>
      <c r="DY94" s="391" t="e">
        <f t="shared" ca="1" si="151"/>
        <v>#VALUE!</v>
      </c>
      <c r="DZ94" s="389" t="e">
        <f t="shared" ca="1" si="152"/>
        <v>#VALUE!</v>
      </c>
      <c r="EA94" s="389" t="e">
        <f t="shared" ca="1" si="153"/>
        <v>#VALUE!</v>
      </c>
      <c r="EB94" s="393" t="e">
        <f t="shared" ca="1" si="154"/>
        <v>#VALUE!</v>
      </c>
      <c r="EC94" s="389" t="e">
        <f t="shared" ca="1" si="155"/>
        <v>#VALUE!</v>
      </c>
      <c r="ED94" s="394"/>
      <c r="EE94" s="372"/>
      <c r="EF94" s="392"/>
      <c r="EG94" s="372"/>
      <c r="EH94" s="372"/>
      <c r="EI94" s="372"/>
      <c r="EJ94" s="372"/>
      <c r="EK94" s="372"/>
      <c r="EL94" s="372"/>
      <c r="EM94" s="372"/>
      <c r="EN94" s="372"/>
      <c r="EO94" s="372"/>
      <c r="EP94" s="372"/>
      <c r="EQ94" s="372"/>
      <c r="ER94" s="372"/>
      <c r="ES94" s="372"/>
      <c r="ET94" s="372"/>
    </row>
    <row r="95" spans="1:150" x14ac:dyDescent="0.2">
      <c r="A95" s="372"/>
      <c r="B95" s="372">
        <v>87</v>
      </c>
      <c r="C95" s="372" t="s">
        <v>302</v>
      </c>
      <c r="D95" s="388"/>
      <c r="E95" s="388"/>
      <c r="F95" s="19"/>
      <c r="G95" s="372"/>
      <c r="H95" s="389">
        <f t="shared" ca="1" si="171"/>
        <v>5.9191617753981953</v>
      </c>
      <c r="I95" s="389">
        <f ca="1">'Site&amp;Soil'!$F$173*EXP('Site&amp;Soil'!$F$174*H95)</f>
        <v>0</v>
      </c>
      <c r="J95" s="389">
        <f t="shared" ca="1" si="90"/>
        <v>0.45000000000000007</v>
      </c>
      <c r="K95" s="389">
        <f t="shared" ca="1" si="174"/>
        <v>0.19369872998029833</v>
      </c>
      <c r="L95" s="390">
        <f t="shared" ca="1" si="91"/>
        <v>2.2720170868880227E-3</v>
      </c>
      <c r="M95" s="391">
        <f t="shared" si="92"/>
        <v>0</v>
      </c>
      <c r="N95" s="392">
        <f t="shared" si="93"/>
        <v>0</v>
      </c>
      <c r="O95" s="392">
        <f t="shared" ca="1" si="156"/>
        <v>16465.96728950497</v>
      </c>
      <c r="P95" s="391">
        <f t="shared" ca="1" si="157"/>
        <v>0.67334727024947827</v>
      </c>
      <c r="Q95" s="391">
        <f t="shared" ca="1" si="94"/>
        <v>3.7410959033894551E-3</v>
      </c>
      <c r="R95" s="391">
        <f t="shared" ca="1" si="95"/>
        <v>4.7232069974595668E-4</v>
      </c>
      <c r="S95" s="391">
        <f t="shared" ca="1" si="96"/>
        <v>7.2639448969855514E-3</v>
      </c>
      <c r="T95" s="389">
        <f t="shared" ca="1" si="97"/>
        <v>5.9264257202951809</v>
      </c>
      <c r="U95" s="389">
        <f t="shared" ca="1" si="98"/>
        <v>0.41689157413283146</v>
      </c>
      <c r="V95" s="393">
        <f t="shared" ca="1" si="99"/>
        <v>2.1556369094732132E-3</v>
      </c>
      <c r="W95" s="389">
        <f t="shared" ca="1" si="100"/>
        <v>-4.7903042432738061E-3</v>
      </c>
      <c r="X95" s="394"/>
      <c r="Y95" s="372"/>
      <c r="Z95" s="389">
        <f t="shared" ca="1" si="172"/>
        <v>5.3988377552238562</v>
      </c>
      <c r="AA95" s="389">
        <f ca="1">'Site&amp;Soil'!$G$173*EXP('Site&amp;Soil'!$G$174*Z95)</f>
        <v>0</v>
      </c>
      <c r="AB95" s="389">
        <f t="shared" ca="1" si="101"/>
        <v>0.41625000000000001</v>
      </c>
      <c r="AC95" s="389">
        <f t="shared" si="175"/>
        <v>0</v>
      </c>
      <c r="AD95" s="390">
        <f t="shared" ca="1" si="102"/>
        <v>0</v>
      </c>
      <c r="AE95" s="391">
        <f t="shared" si="103"/>
        <v>0</v>
      </c>
      <c r="AF95" s="392">
        <f t="shared" si="104"/>
        <v>0</v>
      </c>
      <c r="AG95" s="392">
        <f t="shared" ca="1" si="158"/>
        <v>0</v>
      </c>
      <c r="AH95" s="391">
        <f t="shared" ca="1" si="159"/>
        <v>0</v>
      </c>
      <c r="AI95" s="391">
        <f t="shared" ca="1" si="105"/>
        <v>0</v>
      </c>
      <c r="AJ95" s="391">
        <f t="shared" ca="1" si="106"/>
        <v>0</v>
      </c>
      <c r="AK95" s="391">
        <f t="shared" ca="1" si="107"/>
        <v>1.1347043837740701E-3</v>
      </c>
      <c r="AL95" s="389">
        <f t="shared" ca="1" si="108"/>
        <v>5.3999724596076302</v>
      </c>
      <c r="AM95" s="389">
        <f t="shared" ca="1" si="109"/>
        <v>0.16648853631167607</v>
      </c>
      <c r="AN95" s="393">
        <f t="shared" ca="1" si="110"/>
        <v>0</v>
      </c>
      <c r="AO95" s="389">
        <f t="shared" ca="1" si="111"/>
        <v>5.1787072900257372E-3</v>
      </c>
      <c r="AP95" s="394"/>
      <c r="AQ95" s="372"/>
      <c r="AR95" s="389">
        <f t="shared" ca="1" si="173"/>
        <v>4.4999999999999982</v>
      </c>
      <c r="AS95" s="389">
        <f ca="1">'Site&amp;Soil'!$H$173*EXP('Site&amp;Soil'!$H$174*AR95)</f>
        <v>0</v>
      </c>
      <c r="AT95" s="389">
        <f t="shared" ca="1" si="112"/>
        <v>0.38250000000000001</v>
      </c>
      <c r="AU95" s="389">
        <f t="shared" si="176"/>
        <v>0</v>
      </c>
      <c r="AV95" s="390">
        <f t="shared" ca="1" si="113"/>
        <v>0</v>
      </c>
      <c r="AW95" s="391">
        <f t="shared" si="114"/>
        <v>0</v>
      </c>
      <c r="AX95" s="392">
        <f t="shared" si="115"/>
        <v>0</v>
      </c>
      <c r="AY95" s="392">
        <f t="shared" ca="1" si="160"/>
        <v>0</v>
      </c>
      <c r="AZ95" s="391">
        <f t="shared" ca="1" si="161"/>
        <v>0</v>
      </c>
      <c r="BA95" s="391">
        <f t="shared" ca="1" si="116"/>
        <v>0</v>
      </c>
      <c r="BB95" s="391">
        <f t="shared" ca="1" si="117"/>
        <v>0</v>
      </c>
      <c r="BC95" s="391">
        <f t="shared" ca="1" si="118"/>
        <v>0</v>
      </c>
      <c r="BD95" s="389">
        <f t="shared" ca="1" si="119"/>
        <v>4.4999999999999982</v>
      </c>
      <c r="BE95" s="389">
        <f t="shared" ca="1" si="120"/>
        <v>3.8249999999999187E-2</v>
      </c>
      <c r="BF95" s="393">
        <f t="shared" ca="1" si="121"/>
        <v>0</v>
      </c>
      <c r="BG95" s="389">
        <f t="shared" ca="1" si="122"/>
        <v>0</v>
      </c>
      <c r="BH95" s="394"/>
      <c r="BI95" s="372"/>
      <c r="BJ95" s="392"/>
      <c r="BK95" s="372"/>
      <c r="BL95" s="372"/>
      <c r="BM95" s="372"/>
      <c r="BN95" s="372"/>
      <c r="BO95" s="372"/>
      <c r="BP95" s="372"/>
      <c r="BQ95" s="372"/>
      <c r="BR95" s="372"/>
      <c r="BS95" s="372"/>
      <c r="BT95" s="372"/>
      <c r="BU95" s="372"/>
      <c r="BV95" s="372"/>
      <c r="BW95" s="372"/>
      <c r="BX95" s="372"/>
      <c r="BZ95" s="388"/>
      <c r="CA95" s="388"/>
      <c r="CB95" s="19"/>
      <c r="CC95" s="372"/>
      <c r="CD95" s="389" t="e">
        <f t="shared" ca="1" si="162"/>
        <v>#VALUE!</v>
      </c>
      <c r="CE95" s="389" t="e">
        <f ca="1">'Site&amp;Soil'!$F$173*EXP('Site&amp;Soil'!$F$174*CD95)</f>
        <v>#VALUE!</v>
      </c>
      <c r="CF95" s="389" t="e">
        <f t="shared" ca="1" si="123"/>
        <v>#VALUE!</v>
      </c>
      <c r="CG95" s="389">
        <f t="shared" si="177"/>
        <v>0</v>
      </c>
      <c r="CH95" s="390" t="e">
        <f t="shared" ca="1" si="124"/>
        <v>#VALUE!</v>
      </c>
      <c r="CI95" s="391">
        <f t="shared" si="125"/>
        <v>0</v>
      </c>
      <c r="CJ95" s="392">
        <f t="shared" si="126"/>
        <v>0</v>
      </c>
      <c r="CK95" s="392" t="e">
        <f t="shared" ca="1" si="163"/>
        <v>#VALUE!</v>
      </c>
      <c r="CL95" s="391" t="e">
        <f t="shared" ca="1" si="164"/>
        <v>#VALUE!</v>
      </c>
      <c r="CM95" s="391" t="e">
        <f t="shared" ca="1" si="127"/>
        <v>#VALUE!</v>
      </c>
      <c r="CN95" s="391" t="e">
        <f t="shared" ca="1" si="128"/>
        <v>#VALUE!</v>
      </c>
      <c r="CO95" s="391" t="e">
        <f t="shared" ca="1" si="129"/>
        <v>#VALUE!</v>
      </c>
      <c r="CP95" s="389" t="e">
        <f t="shared" ca="1" si="130"/>
        <v>#VALUE!</v>
      </c>
      <c r="CQ95" s="389" t="e">
        <f t="shared" ca="1" si="131"/>
        <v>#VALUE!</v>
      </c>
      <c r="CR95" s="393" t="e">
        <f t="shared" ca="1" si="132"/>
        <v>#VALUE!</v>
      </c>
      <c r="CS95" s="389" t="e">
        <f t="shared" ca="1" si="133"/>
        <v>#VALUE!</v>
      </c>
      <c r="CT95" s="394"/>
      <c r="CU95" s="372"/>
      <c r="CV95" s="389" t="e">
        <f t="shared" ca="1" si="165"/>
        <v>#VALUE!</v>
      </c>
      <c r="CW95" s="389" t="e">
        <f ca="1">'Site&amp;Soil'!$G$173*EXP('Site&amp;Soil'!$G$174*CV95)</f>
        <v>#VALUE!</v>
      </c>
      <c r="CX95" s="389" t="e">
        <f t="shared" ca="1" si="134"/>
        <v>#VALUE!</v>
      </c>
      <c r="CY95" s="389">
        <f t="shared" si="178"/>
        <v>0</v>
      </c>
      <c r="CZ95" s="390" t="e">
        <f t="shared" ca="1" si="135"/>
        <v>#VALUE!</v>
      </c>
      <c r="DA95" s="391">
        <f t="shared" si="136"/>
        <v>0</v>
      </c>
      <c r="DB95" s="392">
        <f t="shared" si="137"/>
        <v>0</v>
      </c>
      <c r="DC95" s="392" t="e">
        <f t="shared" ca="1" si="166"/>
        <v>#VALUE!</v>
      </c>
      <c r="DD95" s="391" t="e">
        <f t="shared" ca="1" si="167"/>
        <v>#VALUE!</v>
      </c>
      <c r="DE95" s="391" t="e">
        <f t="shared" ca="1" si="138"/>
        <v>#VALUE!</v>
      </c>
      <c r="DF95" s="391" t="e">
        <f t="shared" ca="1" si="139"/>
        <v>#VALUE!</v>
      </c>
      <c r="DG95" s="391" t="e">
        <f t="shared" ca="1" si="140"/>
        <v>#VALUE!</v>
      </c>
      <c r="DH95" s="389" t="e">
        <f t="shared" ca="1" si="141"/>
        <v>#VALUE!</v>
      </c>
      <c r="DI95" s="389" t="e">
        <f t="shared" ca="1" si="142"/>
        <v>#VALUE!</v>
      </c>
      <c r="DJ95" s="393" t="e">
        <f t="shared" ca="1" si="143"/>
        <v>#VALUE!</v>
      </c>
      <c r="DK95" s="389" t="e">
        <f t="shared" ca="1" si="144"/>
        <v>#VALUE!</v>
      </c>
      <c r="DL95" s="394"/>
      <c r="DM95" s="372"/>
      <c r="DN95" s="389" t="e">
        <f t="shared" ca="1" si="168"/>
        <v>#VALUE!</v>
      </c>
      <c r="DO95" s="389" t="e">
        <f ca="1">'Site&amp;Soil'!$H$173*EXP('Site&amp;Soil'!$H$174*DN95)</f>
        <v>#VALUE!</v>
      </c>
      <c r="DP95" s="389" t="e">
        <f t="shared" ca="1" si="145"/>
        <v>#VALUE!</v>
      </c>
      <c r="DQ95" s="389">
        <f t="shared" si="179"/>
        <v>0</v>
      </c>
      <c r="DR95" s="390" t="e">
        <f t="shared" ca="1" si="146"/>
        <v>#VALUE!</v>
      </c>
      <c r="DS95" s="391">
        <f t="shared" si="147"/>
        <v>0</v>
      </c>
      <c r="DT95" s="392">
        <f t="shared" si="148"/>
        <v>0</v>
      </c>
      <c r="DU95" s="392" t="e">
        <f t="shared" ca="1" si="169"/>
        <v>#VALUE!</v>
      </c>
      <c r="DV95" s="391" t="e">
        <f t="shared" ca="1" si="170"/>
        <v>#VALUE!</v>
      </c>
      <c r="DW95" s="391" t="e">
        <f t="shared" ca="1" si="149"/>
        <v>#VALUE!</v>
      </c>
      <c r="DX95" s="391" t="e">
        <f t="shared" ca="1" si="150"/>
        <v>#VALUE!</v>
      </c>
      <c r="DY95" s="391" t="e">
        <f t="shared" ca="1" si="151"/>
        <v>#VALUE!</v>
      </c>
      <c r="DZ95" s="389" t="e">
        <f t="shared" ca="1" si="152"/>
        <v>#VALUE!</v>
      </c>
      <c r="EA95" s="389" t="e">
        <f t="shared" ca="1" si="153"/>
        <v>#VALUE!</v>
      </c>
      <c r="EB95" s="393" t="e">
        <f t="shared" ca="1" si="154"/>
        <v>#VALUE!</v>
      </c>
      <c r="EC95" s="389" t="e">
        <f t="shared" ca="1" si="155"/>
        <v>#VALUE!</v>
      </c>
      <c r="ED95" s="394"/>
      <c r="EE95" s="372"/>
      <c r="EF95" s="392"/>
      <c r="EG95" s="372"/>
      <c r="EH95" s="372"/>
      <c r="EI95" s="372"/>
      <c r="EJ95" s="372"/>
      <c r="EK95" s="372"/>
      <c r="EL95" s="372"/>
      <c r="EM95" s="372"/>
      <c r="EN95" s="372"/>
      <c r="EO95" s="372"/>
      <c r="EP95" s="372"/>
      <c r="EQ95" s="372"/>
      <c r="ER95" s="372"/>
      <c r="ES95" s="372"/>
      <c r="ET95" s="372"/>
    </row>
    <row r="96" spans="1:150" x14ac:dyDescent="0.2">
      <c r="A96" s="372"/>
      <c r="B96" s="372">
        <v>88</v>
      </c>
      <c r="C96" s="372" t="s">
        <v>303</v>
      </c>
      <c r="D96" s="388"/>
      <c r="E96" s="388"/>
      <c r="F96" s="19"/>
      <c r="G96" s="372"/>
      <c r="H96" s="389">
        <f t="shared" ca="1" si="171"/>
        <v>5.9216354160519069</v>
      </c>
      <c r="I96" s="389">
        <f ca="1">'Site&amp;Soil'!$F$173*EXP('Site&amp;Soil'!$F$174*H96)</f>
        <v>0</v>
      </c>
      <c r="J96" s="389">
        <f t="shared" ca="1" si="90"/>
        <v>0.45000000000000007</v>
      </c>
      <c r="K96" s="389">
        <f t="shared" ca="1" si="174"/>
        <v>0.2566091252630372</v>
      </c>
      <c r="L96" s="390">
        <f t="shared" ca="1" si="91"/>
        <v>2.9923775753788562E-3</v>
      </c>
      <c r="M96" s="391">
        <f t="shared" si="92"/>
        <v>0</v>
      </c>
      <c r="N96" s="392">
        <f t="shared" si="93"/>
        <v>0</v>
      </c>
      <c r="O96" s="392">
        <f t="shared" ca="1" si="156"/>
        <v>16374.482901739815</v>
      </c>
      <c r="P96" s="391">
        <f t="shared" ca="1" si="157"/>
        <v>0.66960617434608882</v>
      </c>
      <c r="Q96" s="391">
        <f t="shared" ca="1" si="94"/>
        <v>4.8998635443590725E-3</v>
      </c>
      <c r="R96" s="391">
        <f t="shared" ca="1" si="95"/>
        <v>6.1935213152940856E-4</v>
      </c>
      <c r="S96" s="391">
        <f t="shared" ca="1" si="96"/>
        <v>9.5122475840659169E-3</v>
      </c>
      <c r="T96" s="389">
        <f t="shared" ca="1" si="97"/>
        <v>5.931147663635973</v>
      </c>
      <c r="U96" s="389">
        <f t="shared" ca="1" si="98"/>
        <v>0.41901644863618792</v>
      </c>
      <c r="V96" s="393">
        <f t="shared" ca="1" si="99"/>
        <v>2.9016887874444386E-3</v>
      </c>
      <c r="W96" s="389">
        <f t="shared" ca="1" si="100"/>
        <v>-6.4481973054320851E-3</v>
      </c>
      <c r="X96" s="394"/>
      <c r="Y96" s="372"/>
      <c r="Z96" s="389">
        <f t="shared" ca="1" si="172"/>
        <v>5.4051511668976557</v>
      </c>
      <c r="AA96" s="389">
        <f ca="1">'Site&amp;Soil'!$G$173*EXP('Site&amp;Soil'!$G$174*Z96)</f>
        <v>0</v>
      </c>
      <c r="AB96" s="389">
        <f t="shared" ca="1" si="101"/>
        <v>0.41625000000000001</v>
      </c>
      <c r="AC96" s="389">
        <f t="shared" si="175"/>
        <v>0</v>
      </c>
      <c r="AD96" s="390">
        <f t="shared" ca="1" si="102"/>
        <v>0</v>
      </c>
      <c r="AE96" s="391">
        <f t="shared" si="103"/>
        <v>0</v>
      </c>
      <c r="AF96" s="392">
        <f t="shared" si="104"/>
        <v>0</v>
      </c>
      <c r="AG96" s="392">
        <f t="shared" ca="1" si="158"/>
        <v>0</v>
      </c>
      <c r="AH96" s="391">
        <f t="shared" ca="1" si="159"/>
        <v>0</v>
      </c>
      <c r="AI96" s="391">
        <f t="shared" ca="1" si="105"/>
        <v>0</v>
      </c>
      <c r="AJ96" s="391">
        <f t="shared" ca="1" si="106"/>
        <v>0</v>
      </c>
      <c r="AK96" s="391">
        <f t="shared" ca="1" si="107"/>
        <v>1.4879330487192997E-3</v>
      </c>
      <c r="AL96" s="389">
        <f t="shared" ca="1" si="108"/>
        <v>5.4066390999463749</v>
      </c>
      <c r="AM96" s="389">
        <f t="shared" ca="1" si="109"/>
        <v>0.16926352535267858</v>
      </c>
      <c r="AN96" s="393">
        <f t="shared" ca="1" si="110"/>
        <v>0</v>
      </c>
      <c r="AO96" s="389">
        <f t="shared" ca="1" si="111"/>
        <v>6.9710241139806332E-3</v>
      </c>
      <c r="AP96" s="394"/>
      <c r="AQ96" s="372"/>
      <c r="AR96" s="389">
        <f t="shared" ca="1" si="173"/>
        <v>4.4999999999999982</v>
      </c>
      <c r="AS96" s="389">
        <f ca="1">'Site&amp;Soil'!$H$173*EXP('Site&amp;Soil'!$H$174*AR96)</f>
        <v>0</v>
      </c>
      <c r="AT96" s="389">
        <f t="shared" ca="1" si="112"/>
        <v>0.38250000000000001</v>
      </c>
      <c r="AU96" s="389">
        <f t="shared" si="176"/>
        <v>0</v>
      </c>
      <c r="AV96" s="390">
        <f t="shared" ca="1" si="113"/>
        <v>0</v>
      </c>
      <c r="AW96" s="391">
        <f t="shared" si="114"/>
        <v>0</v>
      </c>
      <c r="AX96" s="392">
        <f t="shared" si="115"/>
        <v>0</v>
      </c>
      <c r="AY96" s="392">
        <f t="shared" ca="1" si="160"/>
        <v>0</v>
      </c>
      <c r="AZ96" s="391">
        <f t="shared" ca="1" si="161"/>
        <v>0</v>
      </c>
      <c r="BA96" s="391">
        <f t="shared" ca="1" si="116"/>
        <v>0</v>
      </c>
      <c r="BB96" s="391">
        <f t="shared" ca="1" si="117"/>
        <v>0</v>
      </c>
      <c r="BC96" s="391">
        <f t="shared" ca="1" si="118"/>
        <v>0</v>
      </c>
      <c r="BD96" s="389">
        <f t="shared" ca="1" si="119"/>
        <v>4.4999999999999982</v>
      </c>
      <c r="BE96" s="389">
        <f t="shared" ca="1" si="120"/>
        <v>3.8249999999999187E-2</v>
      </c>
      <c r="BF96" s="393">
        <f t="shared" ca="1" si="121"/>
        <v>0</v>
      </c>
      <c r="BG96" s="389">
        <f t="shared" ca="1" si="122"/>
        <v>0</v>
      </c>
      <c r="BH96" s="394"/>
      <c r="BI96" s="372"/>
      <c r="BJ96" s="392"/>
      <c r="BK96" s="372"/>
      <c r="BL96" s="372"/>
      <c r="BM96" s="372"/>
      <c r="BN96" s="372"/>
      <c r="BO96" s="372"/>
      <c r="BP96" s="372"/>
      <c r="BQ96" s="372"/>
      <c r="BR96" s="372"/>
      <c r="BS96" s="372"/>
      <c r="BT96" s="372"/>
      <c r="BU96" s="372"/>
      <c r="BV96" s="372"/>
      <c r="BW96" s="372"/>
      <c r="BX96" s="372"/>
      <c r="BZ96" s="388"/>
      <c r="CA96" s="388"/>
      <c r="CB96" s="19"/>
      <c r="CC96" s="372"/>
      <c r="CD96" s="389" t="e">
        <f t="shared" ca="1" si="162"/>
        <v>#VALUE!</v>
      </c>
      <c r="CE96" s="389" t="e">
        <f ca="1">'Site&amp;Soil'!$F$173*EXP('Site&amp;Soil'!$F$174*CD96)</f>
        <v>#VALUE!</v>
      </c>
      <c r="CF96" s="389" t="e">
        <f t="shared" ca="1" si="123"/>
        <v>#VALUE!</v>
      </c>
      <c r="CG96" s="389">
        <f t="shared" si="177"/>
        <v>0</v>
      </c>
      <c r="CH96" s="390" t="e">
        <f t="shared" ca="1" si="124"/>
        <v>#VALUE!</v>
      </c>
      <c r="CI96" s="391">
        <f t="shared" si="125"/>
        <v>0</v>
      </c>
      <c r="CJ96" s="392">
        <f t="shared" si="126"/>
        <v>0</v>
      </c>
      <c r="CK96" s="392" t="e">
        <f t="shared" ca="1" si="163"/>
        <v>#VALUE!</v>
      </c>
      <c r="CL96" s="391" t="e">
        <f t="shared" ca="1" si="164"/>
        <v>#VALUE!</v>
      </c>
      <c r="CM96" s="391" t="e">
        <f t="shared" ca="1" si="127"/>
        <v>#VALUE!</v>
      </c>
      <c r="CN96" s="391" t="e">
        <f t="shared" ca="1" si="128"/>
        <v>#VALUE!</v>
      </c>
      <c r="CO96" s="391" t="e">
        <f t="shared" ca="1" si="129"/>
        <v>#VALUE!</v>
      </c>
      <c r="CP96" s="389" t="e">
        <f t="shared" ca="1" si="130"/>
        <v>#VALUE!</v>
      </c>
      <c r="CQ96" s="389" t="e">
        <f t="shared" ca="1" si="131"/>
        <v>#VALUE!</v>
      </c>
      <c r="CR96" s="393" t="e">
        <f t="shared" ca="1" si="132"/>
        <v>#VALUE!</v>
      </c>
      <c r="CS96" s="389" t="e">
        <f t="shared" ca="1" si="133"/>
        <v>#VALUE!</v>
      </c>
      <c r="CT96" s="394"/>
      <c r="CU96" s="372"/>
      <c r="CV96" s="389" t="e">
        <f t="shared" ca="1" si="165"/>
        <v>#VALUE!</v>
      </c>
      <c r="CW96" s="389" t="e">
        <f ca="1">'Site&amp;Soil'!$G$173*EXP('Site&amp;Soil'!$G$174*CV96)</f>
        <v>#VALUE!</v>
      </c>
      <c r="CX96" s="389" t="e">
        <f t="shared" ca="1" si="134"/>
        <v>#VALUE!</v>
      </c>
      <c r="CY96" s="389">
        <f t="shared" si="178"/>
        <v>0</v>
      </c>
      <c r="CZ96" s="390" t="e">
        <f t="shared" ca="1" si="135"/>
        <v>#VALUE!</v>
      </c>
      <c r="DA96" s="391">
        <f t="shared" si="136"/>
        <v>0</v>
      </c>
      <c r="DB96" s="392">
        <f t="shared" si="137"/>
        <v>0</v>
      </c>
      <c r="DC96" s="392" t="e">
        <f t="shared" ca="1" si="166"/>
        <v>#VALUE!</v>
      </c>
      <c r="DD96" s="391" t="e">
        <f t="shared" ca="1" si="167"/>
        <v>#VALUE!</v>
      </c>
      <c r="DE96" s="391" t="e">
        <f t="shared" ca="1" si="138"/>
        <v>#VALUE!</v>
      </c>
      <c r="DF96" s="391" t="e">
        <f t="shared" ca="1" si="139"/>
        <v>#VALUE!</v>
      </c>
      <c r="DG96" s="391" t="e">
        <f t="shared" ca="1" si="140"/>
        <v>#VALUE!</v>
      </c>
      <c r="DH96" s="389" t="e">
        <f t="shared" ca="1" si="141"/>
        <v>#VALUE!</v>
      </c>
      <c r="DI96" s="389" t="e">
        <f t="shared" ca="1" si="142"/>
        <v>#VALUE!</v>
      </c>
      <c r="DJ96" s="393" t="e">
        <f t="shared" ca="1" si="143"/>
        <v>#VALUE!</v>
      </c>
      <c r="DK96" s="389" t="e">
        <f t="shared" ca="1" si="144"/>
        <v>#VALUE!</v>
      </c>
      <c r="DL96" s="394"/>
      <c r="DM96" s="372"/>
      <c r="DN96" s="389" t="e">
        <f t="shared" ca="1" si="168"/>
        <v>#VALUE!</v>
      </c>
      <c r="DO96" s="389" t="e">
        <f ca="1">'Site&amp;Soil'!$H$173*EXP('Site&amp;Soil'!$H$174*DN96)</f>
        <v>#VALUE!</v>
      </c>
      <c r="DP96" s="389" t="e">
        <f t="shared" ca="1" si="145"/>
        <v>#VALUE!</v>
      </c>
      <c r="DQ96" s="389">
        <f t="shared" si="179"/>
        <v>0</v>
      </c>
      <c r="DR96" s="390" t="e">
        <f t="shared" ca="1" si="146"/>
        <v>#VALUE!</v>
      </c>
      <c r="DS96" s="391">
        <f t="shared" si="147"/>
        <v>0</v>
      </c>
      <c r="DT96" s="392">
        <f t="shared" si="148"/>
        <v>0</v>
      </c>
      <c r="DU96" s="392" t="e">
        <f t="shared" ca="1" si="169"/>
        <v>#VALUE!</v>
      </c>
      <c r="DV96" s="391" t="e">
        <f t="shared" ca="1" si="170"/>
        <v>#VALUE!</v>
      </c>
      <c r="DW96" s="391" t="e">
        <f t="shared" ca="1" si="149"/>
        <v>#VALUE!</v>
      </c>
      <c r="DX96" s="391" t="e">
        <f t="shared" ca="1" si="150"/>
        <v>#VALUE!</v>
      </c>
      <c r="DY96" s="391" t="e">
        <f t="shared" ca="1" si="151"/>
        <v>#VALUE!</v>
      </c>
      <c r="DZ96" s="389" t="e">
        <f t="shared" ca="1" si="152"/>
        <v>#VALUE!</v>
      </c>
      <c r="EA96" s="389" t="e">
        <f t="shared" ca="1" si="153"/>
        <v>#VALUE!</v>
      </c>
      <c r="EB96" s="393" t="e">
        <f t="shared" ca="1" si="154"/>
        <v>#VALUE!</v>
      </c>
      <c r="EC96" s="389" t="e">
        <f t="shared" ca="1" si="155"/>
        <v>#VALUE!</v>
      </c>
      <c r="ED96" s="394"/>
      <c r="EE96" s="372"/>
      <c r="EF96" s="392"/>
      <c r="EG96" s="372"/>
      <c r="EH96" s="372"/>
      <c r="EI96" s="372"/>
      <c r="EJ96" s="372"/>
      <c r="EK96" s="372"/>
      <c r="EL96" s="372"/>
      <c r="EM96" s="372"/>
      <c r="EN96" s="372"/>
      <c r="EO96" s="372"/>
      <c r="EP96" s="372"/>
      <c r="EQ96" s="372"/>
      <c r="ER96" s="372"/>
      <c r="ES96" s="372"/>
      <c r="ET96" s="372"/>
    </row>
    <row r="97" spans="1:150" x14ac:dyDescent="0.2">
      <c r="A97" s="372"/>
      <c r="B97" s="372">
        <v>89</v>
      </c>
      <c r="C97" s="372" t="s">
        <v>304</v>
      </c>
      <c r="D97" s="388"/>
      <c r="E97" s="388"/>
      <c r="F97" s="19"/>
      <c r="G97" s="372"/>
      <c r="H97" s="389">
        <f t="shared" ca="1" si="171"/>
        <v>5.9246994663305408</v>
      </c>
      <c r="I97" s="389">
        <f ca="1">'Site&amp;Soil'!$F$173*EXP('Site&amp;Soil'!$F$174*H97)</f>
        <v>0</v>
      </c>
      <c r="J97" s="389">
        <f t="shared" ca="1" si="90"/>
        <v>0.45000000000000007</v>
      </c>
      <c r="K97" s="389">
        <f t="shared" ca="1" si="174"/>
        <v>0.31935521622611851</v>
      </c>
      <c r="L97" s="390">
        <f t="shared" ca="1" si="91"/>
        <v>3.697182313536519E-3</v>
      </c>
      <c r="M97" s="391">
        <f t="shared" si="92"/>
        <v>0</v>
      </c>
      <c r="N97" s="392">
        <f t="shared" si="93"/>
        <v>0</v>
      </c>
      <c r="O97" s="392">
        <f t="shared" ca="1" si="156"/>
        <v>16254.662125137333</v>
      </c>
      <c r="P97" s="391">
        <f t="shared" ca="1" si="157"/>
        <v>0.66470631080172971</v>
      </c>
      <c r="Q97" s="391">
        <f t="shared" ca="1" si="94"/>
        <v>6.0096449321569677E-3</v>
      </c>
      <c r="R97" s="391">
        <f t="shared" ca="1" si="95"/>
        <v>7.6075400862319047E-4</v>
      </c>
      <c r="S97" s="391">
        <f t="shared" ca="1" si="96"/>
        <v>1.1664202052297281E-2</v>
      </c>
      <c r="T97" s="389">
        <f t="shared" ca="1" si="97"/>
        <v>5.936363668382838</v>
      </c>
      <c r="U97" s="389">
        <f t="shared" ca="1" si="98"/>
        <v>0.42136365077227717</v>
      </c>
      <c r="V97" s="393">
        <f t="shared" ca="1" si="99"/>
        <v>3.6753165541106203E-3</v>
      </c>
      <c r="W97" s="389">
        <f t="shared" ca="1" si="100"/>
        <v>-8.1673701202458222E-3</v>
      </c>
      <c r="X97" s="394"/>
      <c r="Y97" s="372"/>
      <c r="Z97" s="389">
        <f t="shared" ca="1" si="172"/>
        <v>5.4136101240603551</v>
      </c>
      <c r="AA97" s="389">
        <f ca="1">'Site&amp;Soil'!$G$173*EXP('Site&amp;Soil'!$G$174*Z97)</f>
        <v>0</v>
      </c>
      <c r="AB97" s="389">
        <f t="shared" ca="1" si="101"/>
        <v>0.41625000000000001</v>
      </c>
      <c r="AC97" s="389">
        <f t="shared" si="175"/>
        <v>0</v>
      </c>
      <c r="AD97" s="390">
        <f t="shared" ca="1" si="102"/>
        <v>0</v>
      </c>
      <c r="AE97" s="391">
        <f t="shared" si="103"/>
        <v>0</v>
      </c>
      <c r="AF97" s="392">
        <f t="shared" si="104"/>
        <v>0</v>
      </c>
      <c r="AG97" s="392">
        <f t="shared" ca="1" si="158"/>
        <v>0</v>
      </c>
      <c r="AH97" s="391">
        <f t="shared" ca="1" si="159"/>
        <v>0</v>
      </c>
      <c r="AI97" s="391">
        <f t="shared" ca="1" si="105"/>
        <v>0</v>
      </c>
      <c r="AJ97" s="391">
        <f t="shared" ca="1" si="106"/>
        <v>0</v>
      </c>
      <c r="AK97" s="391">
        <f t="shared" ca="1" si="107"/>
        <v>1.8276372579536107E-3</v>
      </c>
      <c r="AL97" s="389">
        <f t="shared" ca="1" si="108"/>
        <v>5.4154377613183087</v>
      </c>
      <c r="AM97" s="389">
        <f t="shared" ca="1" si="109"/>
        <v>0.172925968148746</v>
      </c>
      <c r="AN97" s="393">
        <f t="shared" ca="1" si="110"/>
        <v>0</v>
      </c>
      <c r="AO97" s="389">
        <f t="shared" ca="1" si="111"/>
        <v>8.829589319184674E-3</v>
      </c>
      <c r="AP97" s="394"/>
      <c r="AQ97" s="372"/>
      <c r="AR97" s="389">
        <f t="shared" ca="1" si="173"/>
        <v>4.4999999999999982</v>
      </c>
      <c r="AS97" s="389">
        <f ca="1">'Site&amp;Soil'!$H$173*EXP('Site&amp;Soil'!$H$174*AR97)</f>
        <v>0</v>
      </c>
      <c r="AT97" s="389">
        <f t="shared" ca="1" si="112"/>
        <v>0.38250000000000001</v>
      </c>
      <c r="AU97" s="389">
        <f t="shared" si="176"/>
        <v>0</v>
      </c>
      <c r="AV97" s="390">
        <f t="shared" ca="1" si="113"/>
        <v>0</v>
      </c>
      <c r="AW97" s="391">
        <f t="shared" si="114"/>
        <v>0</v>
      </c>
      <c r="AX97" s="392">
        <f t="shared" si="115"/>
        <v>0</v>
      </c>
      <c r="AY97" s="392">
        <f t="shared" ca="1" si="160"/>
        <v>0</v>
      </c>
      <c r="AZ97" s="391">
        <f t="shared" ca="1" si="161"/>
        <v>0</v>
      </c>
      <c r="BA97" s="391">
        <f t="shared" ca="1" si="116"/>
        <v>0</v>
      </c>
      <c r="BB97" s="391">
        <f t="shared" ca="1" si="117"/>
        <v>0</v>
      </c>
      <c r="BC97" s="391">
        <f t="shared" ca="1" si="118"/>
        <v>0</v>
      </c>
      <c r="BD97" s="389">
        <f t="shared" ca="1" si="119"/>
        <v>4.4999999999999982</v>
      </c>
      <c r="BE97" s="389">
        <f t="shared" ca="1" si="120"/>
        <v>3.8249999999999187E-2</v>
      </c>
      <c r="BF97" s="393">
        <f t="shared" ca="1" si="121"/>
        <v>0</v>
      </c>
      <c r="BG97" s="389">
        <f t="shared" ca="1" si="122"/>
        <v>0</v>
      </c>
      <c r="BH97" s="394"/>
      <c r="BI97" s="372"/>
      <c r="BJ97" s="392"/>
      <c r="BK97" s="372"/>
      <c r="BL97" s="372"/>
      <c r="BM97" s="372"/>
      <c r="BN97" s="372"/>
      <c r="BO97" s="372"/>
      <c r="BP97" s="372"/>
      <c r="BQ97" s="372"/>
      <c r="BR97" s="372"/>
      <c r="BS97" s="372"/>
      <c r="BT97" s="372"/>
      <c r="BU97" s="372"/>
      <c r="BV97" s="372"/>
      <c r="BW97" s="372"/>
      <c r="BX97" s="372"/>
      <c r="BZ97" s="388"/>
      <c r="CA97" s="388"/>
      <c r="CB97" s="19"/>
      <c r="CC97" s="372"/>
      <c r="CD97" s="389" t="e">
        <f t="shared" ca="1" si="162"/>
        <v>#VALUE!</v>
      </c>
      <c r="CE97" s="389" t="e">
        <f ca="1">'Site&amp;Soil'!$F$173*EXP('Site&amp;Soil'!$F$174*CD97)</f>
        <v>#VALUE!</v>
      </c>
      <c r="CF97" s="389" t="e">
        <f t="shared" ca="1" si="123"/>
        <v>#VALUE!</v>
      </c>
      <c r="CG97" s="389">
        <f t="shared" si="177"/>
        <v>0</v>
      </c>
      <c r="CH97" s="390" t="e">
        <f t="shared" ca="1" si="124"/>
        <v>#VALUE!</v>
      </c>
      <c r="CI97" s="391">
        <f t="shared" si="125"/>
        <v>0</v>
      </c>
      <c r="CJ97" s="392">
        <f t="shared" si="126"/>
        <v>0</v>
      </c>
      <c r="CK97" s="392" t="e">
        <f t="shared" ca="1" si="163"/>
        <v>#VALUE!</v>
      </c>
      <c r="CL97" s="391" t="e">
        <f t="shared" ca="1" si="164"/>
        <v>#VALUE!</v>
      </c>
      <c r="CM97" s="391" t="e">
        <f t="shared" ca="1" si="127"/>
        <v>#VALUE!</v>
      </c>
      <c r="CN97" s="391" t="e">
        <f t="shared" ca="1" si="128"/>
        <v>#VALUE!</v>
      </c>
      <c r="CO97" s="391" t="e">
        <f t="shared" ca="1" si="129"/>
        <v>#VALUE!</v>
      </c>
      <c r="CP97" s="389" t="e">
        <f t="shared" ca="1" si="130"/>
        <v>#VALUE!</v>
      </c>
      <c r="CQ97" s="389" t="e">
        <f t="shared" ca="1" si="131"/>
        <v>#VALUE!</v>
      </c>
      <c r="CR97" s="393" t="e">
        <f t="shared" ca="1" si="132"/>
        <v>#VALUE!</v>
      </c>
      <c r="CS97" s="389" t="e">
        <f t="shared" ca="1" si="133"/>
        <v>#VALUE!</v>
      </c>
      <c r="CT97" s="394"/>
      <c r="CU97" s="372"/>
      <c r="CV97" s="389" t="e">
        <f t="shared" ca="1" si="165"/>
        <v>#VALUE!</v>
      </c>
      <c r="CW97" s="389" t="e">
        <f ca="1">'Site&amp;Soil'!$G$173*EXP('Site&amp;Soil'!$G$174*CV97)</f>
        <v>#VALUE!</v>
      </c>
      <c r="CX97" s="389" t="e">
        <f t="shared" ca="1" si="134"/>
        <v>#VALUE!</v>
      </c>
      <c r="CY97" s="389">
        <f t="shared" si="178"/>
        <v>0</v>
      </c>
      <c r="CZ97" s="390" t="e">
        <f t="shared" ca="1" si="135"/>
        <v>#VALUE!</v>
      </c>
      <c r="DA97" s="391">
        <f t="shared" si="136"/>
        <v>0</v>
      </c>
      <c r="DB97" s="392">
        <f t="shared" si="137"/>
        <v>0</v>
      </c>
      <c r="DC97" s="392" t="e">
        <f t="shared" ca="1" si="166"/>
        <v>#VALUE!</v>
      </c>
      <c r="DD97" s="391" t="e">
        <f t="shared" ca="1" si="167"/>
        <v>#VALUE!</v>
      </c>
      <c r="DE97" s="391" t="e">
        <f t="shared" ca="1" si="138"/>
        <v>#VALUE!</v>
      </c>
      <c r="DF97" s="391" t="e">
        <f t="shared" ca="1" si="139"/>
        <v>#VALUE!</v>
      </c>
      <c r="DG97" s="391" t="e">
        <f t="shared" ca="1" si="140"/>
        <v>#VALUE!</v>
      </c>
      <c r="DH97" s="389" t="e">
        <f t="shared" ca="1" si="141"/>
        <v>#VALUE!</v>
      </c>
      <c r="DI97" s="389" t="e">
        <f t="shared" ca="1" si="142"/>
        <v>#VALUE!</v>
      </c>
      <c r="DJ97" s="393" t="e">
        <f t="shared" ca="1" si="143"/>
        <v>#VALUE!</v>
      </c>
      <c r="DK97" s="389" t="e">
        <f t="shared" ca="1" si="144"/>
        <v>#VALUE!</v>
      </c>
      <c r="DL97" s="394"/>
      <c r="DM97" s="372"/>
      <c r="DN97" s="389" t="e">
        <f t="shared" ca="1" si="168"/>
        <v>#VALUE!</v>
      </c>
      <c r="DO97" s="389" t="e">
        <f ca="1">'Site&amp;Soil'!$H$173*EXP('Site&amp;Soil'!$H$174*DN97)</f>
        <v>#VALUE!</v>
      </c>
      <c r="DP97" s="389" t="e">
        <f t="shared" ca="1" si="145"/>
        <v>#VALUE!</v>
      </c>
      <c r="DQ97" s="389">
        <f t="shared" si="179"/>
        <v>0</v>
      </c>
      <c r="DR97" s="390" t="e">
        <f t="shared" ca="1" si="146"/>
        <v>#VALUE!</v>
      </c>
      <c r="DS97" s="391">
        <f t="shared" si="147"/>
        <v>0</v>
      </c>
      <c r="DT97" s="392">
        <f t="shared" si="148"/>
        <v>0</v>
      </c>
      <c r="DU97" s="392" t="e">
        <f t="shared" ca="1" si="169"/>
        <v>#VALUE!</v>
      </c>
      <c r="DV97" s="391" t="e">
        <f t="shared" ca="1" si="170"/>
        <v>#VALUE!</v>
      </c>
      <c r="DW97" s="391" t="e">
        <f t="shared" ca="1" si="149"/>
        <v>#VALUE!</v>
      </c>
      <c r="DX97" s="391" t="e">
        <f t="shared" ca="1" si="150"/>
        <v>#VALUE!</v>
      </c>
      <c r="DY97" s="391" t="e">
        <f t="shared" ca="1" si="151"/>
        <v>#VALUE!</v>
      </c>
      <c r="DZ97" s="389" t="e">
        <f t="shared" ca="1" si="152"/>
        <v>#VALUE!</v>
      </c>
      <c r="EA97" s="389" t="e">
        <f t="shared" ca="1" si="153"/>
        <v>#VALUE!</v>
      </c>
      <c r="EB97" s="393" t="e">
        <f t="shared" ca="1" si="154"/>
        <v>#VALUE!</v>
      </c>
      <c r="EC97" s="389" t="e">
        <f t="shared" ca="1" si="155"/>
        <v>#VALUE!</v>
      </c>
      <c r="ED97" s="394"/>
      <c r="EE97" s="372"/>
      <c r="EF97" s="392"/>
      <c r="EG97" s="372"/>
      <c r="EH97" s="372"/>
      <c r="EI97" s="372"/>
      <c r="EJ97" s="372"/>
      <c r="EK97" s="372"/>
      <c r="EL97" s="372"/>
      <c r="EM97" s="372"/>
      <c r="EN97" s="372"/>
      <c r="EO97" s="372"/>
      <c r="EP97" s="372"/>
      <c r="EQ97" s="372"/>
      <c r="ER97" s="372"/>
      <c r="ES97" s="372"/>
      <c r="ET97" s="372"/>
    </row>
    <row r="98" spans="1:150" x14ac:dyDescent="0.2">
      <c r="A98" s="372"/>
      <c r="B98" s="372">
        <v>90</v>
      </c>
      <c r="C98" s="372" t="s">
        <v>305</v>
      </c>
      <c r="D98" s="388"/>
      <c r="E98" s="388"/>
      <c r="F98" s="19"/>
      <c r="G98" s="372"/>
      <c r="H98" s="389">
        <f t="shared" ca="1" si="171"/>
        <v>5.9281962982625922</v>
      </c>
      <c r="I98" s="389">
        <f ca="1">'Site&amp;Soil'!$F$173*EXP('Site&amp;Soil'!$F$174*H98)</f>
        <v>0</v>
      </c>
      <c r="J98" s="389">
        <f t="shared" ca="1" si="90"/>
        <v>0.45000000000000007</v>
      </c>
      <c r="K98" s="389">
        <f t="shared" ca="1" si="174"/>
        <v>0.37336407417040579</v>
      </c>
      <c r="L98" s="390">
        <f t="shared" ca="1" si="91"/>
        <v>4.2868336896679888E-3</v>
      </c>
      <c r="M98" s="391">
        <f t="shared" si="92"/>
        <v>0</v>
      </c>
      <c r="N98" s="392">
        <f t="shared" si="93"/>
        <v>0</v>
      </c>
      <c r="O98" s="392">
        <f t="shared" ca="1" si="156"/>
        <v>16107.702864668701</v>
      </c>
      <c r="P98" s="391">
        <f t="shared" ca="1" si="157"/>
        <v>0.65869666586957276</v>
      </c>
      <c r="Q98" s="391">
        <f t="shared" ca="1" si="94"/>
        <v>6.9051043303423355E-3</v>
      </c>
      <c r="R98" s="391">
        <f t="shared" ca="1" si="95"/>
        <v>8.7559343845202147E-4</v>
      </c>
      <c r="S98" s="391">
        <f t="shared" ca="1" si="96"/>
        <v>1.3398913093089585E-2</v>
      </c>
      <c r="T98" s="389">
        <f t="shared" ca="1" si="97"/>
        <v>5.9415952113556818</v>
      </c>
      <c r="U98" s="389">
        <f t="shared" ca="1" si="98"/>
        <v>0.42371784511005689</v>
      </c>
      <c r="V98" s="393">
        <f t="shared" ca="1" si="99"/>
        <v>4.3732518974443557E-3</v>
      </c>
      <c r="W98" s="389">
        <f t="shared" ca="1" si="100"/>
        <v>-9.7183375498763446E-3</v>
      </c>
      <c r="X98" s="394"/>
      <c r="Y98" s="372"/>
      <c r="Z98" s="389">
        <f t="shared" ca="1" si="172"/>
        <v>5.4242673506374937</v>
      </c>
      <c r="AA98" s="389">
        <f ca="1">'Site&amp;Soil'!$G$173*EXP('Site&amp;Soil'!$G$174*Z98)</f>
        <v>0</v>
      </c>
      <c r="AB98" s="389">
        <f t="shared" ca="1" si="101"/>
        <v>0.41625000000000001</v>
      </c>
      <c r="AC98" s="389">
        <f t="shared" si="175"/>
        <v>0</v>
      </c>
      <c r="AD98" s="390">
        <f t="shared" ca="1" si="102"/>
        <v>0</v>
      </c>
      <c r="AE98" s="391">
        <f t="shared" si="103"/>
        <v>0</v>
      </c>
      <c r="AF98" s="392">
        <f t="shared" si="104"/>
        <v>0</v>
      </c>
      <c r="AG98" s="392">
        <f t="shared" ca="1" si="158"/>
        <v>0</v>
      </c>
      <c r="AH98" s="391">
        <f t="shared" ca="1" si="159"/>
        <v>0</v>
      </c>
      <c r="AI98" s="391">
        <f t="shared" ca="1" si="105"/>
        <v>0</v>
      </c>
      <c r="AJ98" s="391">
        <f t="shared" ca="1" si="106"/>
        <v>0</v>
      </c>
      <c r="AK98" s="391">
        <f t="shared" ca="1" si="107"/>
        <v>2.1035277800649163E-3</v>
      </c>
      <c r="AL98" s="389">
        <f t="shared" ca="1" si="108"/>
        <v>5.4263708784175586</v>
      </c>
      <c r="AM98" s="389">
        <f t="shared" ca="1" si="109"/>
        <v>0.17747687814130877</v>
      </c>
      <c r="AN98" s="393">
        <f t="shared" ca="1" si="110"/>
        <v>0</v>
      </c>
      <c r="AO98" s="389">
        <f t="shared" ca="1" si="111"/>
        <v>1.0506310864731184E-2</v>
      </c>
      <c r="AP98" s="394"/>
      <c r="AQ98" s="372"/>
      <c r="AR98" s="389">
        <f t="shared" ca="1" si="173"/>
        <v>4.4999999999999982</v>
      </c>
      <c r="AS98" s="389">
        <f ca="1">'Site&amp;Soil'!$H$173*EXP('Site&amp;Soil'!$H$174*AR98)</f>
        <v>0</v>
      </c>
      <c r="AT98" s="389">
        <f t="shared" ca="1" si="112"/>
        <v>0.38250000000000001</v>
      </c>
      <c r="AU98" s="389">
        <f t="shared" si="176"/>
        <v>0</v>
      </c>
      <c r="AV98" s="390">
        <f t="shared" ca="1" si="113"/>
        <v>0</v>
      </c>
      <c r="AW98" s="391">
        <f t="shared" si="114"/>
        <v>0</v>
      </c>
      <c r="AX98" s="392">
        <f t="shared" si="115"/>
        <v>0</v>
      </c>
      <c r="AY98" s="392">
        <f t="shared" ca="1" si="160"/>
        <v>0</v>
      </c>
      <c r="AZ98" s="391">
        <f t="shared" ca="1" si="161"/>
        <v>0</v>
      </c>
      <c r="BA98" s="391">
        <f t="shared" ca="1" si="116"/>
        <v>0</v>
      </c>
      <c r="BB98" s="391">
        <f t="shared" ca="1" si="117"/>
        <v>0</v>
      </c>
      <c r="BC98" s="391">
        <f t="shared" ca="1" si="118"/>
        <v>0</v>
      </c>
      <c r="BD98" s="389">
        <f t="shared" ca="1" si="119"/>
        <v>4.4999999999999982</v>
      </c>
      <c r="BE98" s="389">
        <f t="shared" ca="1" si="120"/>
        <v>3.8249999999999187E-2</v>
      </c>
      <c r="BF98" s="393">
        <f t="shared" ca="1" si="121"/>
        <v>0</v>
      </c>
      <c r="BG98" s="389">
        <f t="shared" ca="1" si="122"/>
        <v>0</v>
      </c>
      <c r="BH98" s="394"/>
      <c r="BI98" s="372"/>
      <c r="BJ98" s="392"/>
      <c r="BK98" s="372"/>
      <c r="BL98" s="372"/>
      <c r="BM98" s="372"/>
      <c r="BN98" s="372"/>
      <c r="BO98" s="372"/>
      <c r="BP98" s="372"/>
      <c r="BQ98" s="372"/>
      <c r="BR98" s="372"/>
      <c r="BS98" s="372"/>
      <c r="BT98" s="372"/>
      <c r="BU98" s="372"/>
      <c r="BV98" s="372"/>
      <c r="BW98" s="372"/>
      <c r="BX98" s="372"/>
      <c r="BZ98" s="388"/>
      <c r="CA98" s="388"/>
      <c r="CB98" s="19"/>
      <c r="CC98" s="372"/>
      <c r="CD98" s="389" t="e">
        <f t="shared" ca="1" si="162"/>
        <v>#VALUE!</v>
      </c>
      <c r="CE98" s="389" t="e">
        <f ca="1">'Site&amp;Soil'!$F$173*EXP('Site&amp;Soil'!$F$174*CD98)</f>
        <v>#VALUE!</v>
      </c>
      <c r="CF98" s="389" t="e">
        <f t="shared" ca="1" si="123"/>
        <v>#VALUE!</v>
      </c>
      <c r="CG98" s="389">
        <f t="shared" si="177"/>
        <v>0</v>
      </c>
      <c r="CH98" s="390" t="e">
        <f t="shared" ca="1" si="124"/>
        <v>#VALUE!</v>
      </c>
      <c r="CI98" s="391">
        <f t="shared" si="125"/>
        <v>0</v>
      </c>
      <c r="CJ98" s="392">
        <f t="shared" si="126"/>
        <v>0</v>
      </c>
      <c r="CK98" s="392" t="e">
        <f t="shared" ca="1" si="163"/>
        <v>#VALUE!</v>
      </c>
      <c r="CL98" s="391" t="e">
        <f t="shared" ca="1" si="164"/>
        <v>#VALUE!</v>
      </c>
      <c r="CM98" s="391" t="e">
        <f t="shared" ca="1" si="127"/>
        <v>#VALUE!</v>
      </c>
      <c r="CN98" s="391" t="e">
        <f t="shared" ca="1" si="128"/>
        <v>#VALUE!</v>
      </c>
      <c r="CO98" s="391" t="e">
        <f t="shared" ca="1" si="129"/>
        <v>#VALUE!</v>
      </c>
      <c r="CP98" s="389" t="e">
        <f t="shared" ca="1" si="130"/>
        <v>#VALUE!</v>
      </c>
      <c r="CQ98" s="389" t="e">
        <f t="shared" ca="1" si="131"/>
        <v>#VALUE!</v>
      </c>
      <c r="CR98" s="393" t="e">
        <f t="shared" ca="1" si="132"/>
        <v>#VALUE!</v>
      </c>
      <c r="CS98" s="389" t="e">
        <f t="shared" ca="1" si="133"/>
        <v>#VALUE!</v>
      </c>
      <c r="CT98" s="394"/>
      <c r="CU98" s="372"/>
      <c r="CV98" s="389" t="e">
        <f t="shared" ca="1" si="165"/>
        <v>#VALUE!</v>
      </c>
      <c r="CW98" s="389" t="e">
        <f ca="1">'Site&amp;Soil'!$G$173*EXP('Site&amp;Soil'!$G$174*CV98)</f>
        <v>#VALUE!</v>
      </c>
      <c r="CX98" s="389" t="e">
        <f t="shared" ca="1" si="134"/>
        <v>#VALUE!</v>
      </c>
      <c r="CY98" s="389">
        <f t="shared" si="178"/>
        <v>0</v>
      </c>
      <c r="CZ98" s="390" t="e">
        <f t="shared" ca="1" si="135"/>
        <v>#VALUE!</v>
      </c>
      <c r="DA98" s="391">
        <f t="shared" si="136"/>
        <v>0</v>
      </c>
      <c r="DB98" s="392">
        <f t="shared" si="137"/>
        <v>0</v>
      </c>
      <c r="DC98" s="392" t="e">
        <f t="shared" ca="1" si="166"/>
        <v>#VALUE!</v>
      </c>
      <c r="DD98" s="391" t="e">
        <f t="shared" ca="1" si="167"/>
        <v>#VALUE!</v>
      </c>
      <c r="DE98" s="391" t="e">
        <f t="shared" ca="1" si="138"/>
        <v>#VALUE!</v>
      </c>
      <c r="DF98" s="391" t="e">
        <f t="shared" ca="1" si="139"/>
        <v>#VALUE!</v>
      </c>
      <c r="DG98" s="391" t="e">
        <f t="shared" ca="1" si="140"/>
        <v>#VALUE!</v>
      </c>
      <c r="DH98" s="389" t="e">
        <f t="shared" ca="1" si="141"/>
        <v>#VALUE!</v>
      </c>
      <c r="DI98" s="389" t="e">
        <f t="shared" ca="1" si="142"/>
        <v>#VALUE!</v>
      </c>
      <c r="DJ98" s="393" t="e">
        <f t="shared" ca="1" si="143"/>
        <v>#VALUE!</v>
      </c>
      <c r="DK98" s="389" t="e">
        <f t="shared" ca="1" si="144"/>
        <v>#VALUE!</v>
      </c>
      <c r="DL98" s="394"/>
      <c r="DM98" s="372"/>
      <c r="DN98" s="389" t="e">
        <f t="shared" ca="1" si="168"/>
        <v>#VALUE!</v>
      </c>
      <c r="DO98" s="389" t="e">
        <f ca="1">'Site&amp;Soil'!$H$173*EXP('Site&amp;Soil'!$H$174*DN98)</f>
        <v>#VALUE!</v>
      </c>
      <c r="DP98" s="389" t="e">
        <f t="shared" ca="1" si="145"/>
        <v>#VALUE!</v>
      </c>
      <c r="DQ98" s="389">
        <f t="shared" si="179"/>
        <v>0</v>
      </c>
      <c r="DR98" s="390" t="e">
        <f t="shared" ca="1" si="146"/>
        <v>#VALUE!</v>
      </c>
      <c r="DS98" s="391">
        <f t="shared" si="147"/>
        <v>0</v>
      </c>
      <c r="DT98" s="392">
        <f t="shared" si="148"/>
        <v>0</v>
      </c>
      <c r="DU98" s="392" t="e">
        <f t="shared" ca="1" si="169"/>
        <v>#VALUE!</v>
      </c>
      <c r="DV98" s="391" t="e">
        <f t="shared" ca="1" si="170"/>
        <v>#VALUE!</v>
      </c>
      <c r="DW98" s="391" t="e">
        <f t="shared" ca="1" si="149"/>
        <v>#VALUE!</v>
      </c>
      <c r="DX98" s="391" t="e">
        <f t="shared" ca="1" si="150"/>
        <v>#VALUE!</v>
      </c>
      <c r="DY98" s="391" t="e">
        <f t="shared" ca="1" si="151"/>
        <v>#VALUE!</v>
      </c>
      <c r="DZ98" s="389" t="e">
        <f t="shared" ca="1" si="152"/>
        <v>#VALUE!</v>
      </c>
      <c r="EA98" s="389" t="e">
        <f t="shared" ca="1" si="153"/>
        <v>#VALUE!</v>
      </c>
      <c r="EB98" s="393" t="e">
        <f t="shared" ca="1" si="154"/>
        <v>#VALUE!</v>
      </c>
      <c r="EC98" s="389" t="e">
        <f t="shared" ca="1" si="155"/>
        <v>#VALUE!</v>
      </c>
      <c r="ED98" s="394"/>
      <c r="EE98" s="372"/>
      <c r="EF98" s="392"/>
      <c r="EG98" s="372"/>
      <c r="EH98" s="372"/>
      <c r="EI98" s="372"/>
      <c r="EJ98" s="372"/>
      <c r="EK98" s="372"/>
      <c r="EL98" s="372"/>
      <c r="EM98" s="372"/>
      <c r="EN98" s="372"/>
      <c r="EO98" s="372"/>
      <c r="EP98" s="372"/>
      <c r="EQ98" s="372"/>
      <c r="ER98" s="372"/>
      <c r="ES98" s="372"/>
      <c r="ET98" s="372"/>
    </row>
    <row r="99" spans="1:150" x14ac:dyDescent="0.2">
      <c r="A99" s="372"/>
      <c r="B99" s="372">
        <v>91</v>
      </c>
      <c r="C99" s="372" t="s">
        <v>306</v>
      </c>
      <c r="D99" s="388"/>
      <c r="E99" s="388"/>
      <c r="F99" s="19"/>
      <c r="G99" s="372"/>
      <c r="H99" s="389">
        <f t="shared" ca="1" si="171"/>
        <v>5.9318768738058054</v>
      </c>
      <c r="I99" s="389">
        <f ca="1">'Site&amp;Soil'!$F$173*EXP('Site&amp;Soil'!$F$174*H99)</f>
        <v>0</v>
      </c>
      <c r="J99" s="389">
        <f t="shared" ca="1" si="90"/>
        <v>0.45000000000000007</v>
      </c>
      <c r="K99" s="389">
        <f t="shared" ca="1" si="174"/>
        <v>0.41006021458614561</v>
      </c>
      <c r="L99" s="390">
        <f t="shared" ca="1" si="91"/>
        <v>4.6673390877692844E-3</v>
      </c>
      <c r="M99" s="391">
        <f t="shared" si="92"/>
        <v>0</v>
      </c>
      <c r="N99" s="392">
        <f t="shared" si="93"/>
        <v>0</v>
      </c>
      <c r="O99" s="392">
        <f t="shared" ca="1" si="156"/>
        <v>15938.846128987705</v>
      </c>
      <c r="P99" s="391">
        <f t="shared" ca="1" si="157"/>
        <v>0.65179156153923046</v>
      </c>
      <c r="Q99" s="391">
        <f t="shared" ca="1" si="94"/>
        <v>7.4391999551764471E-3</v>
      </c>
      <c r="R99" s="391">
        <f t="shared" ca="1" si="95"/>
        <v>9.4501584445551236E-4</v>
      </c>
      <c r="S99" s="391">
        <f t="shared" ca="1" si="96"/>
        <v>1.443152024604652E-2</v>
      </c>
      <c r="T99" s="389">
        <f t="shared" ca="1" si="97"/>
        <v>5.9463083940518517</v>
      </c>
      <c r="U99" s="389">
        <f t="shared" ca="1" si="98"/>
        <v>0.42583877732333336</v>
      </c>
      <c r="V99" s="393">
        <f t="shared" ca="1" si="99"/>
        <v>4.8797911482510248E-3</v>
      </c>
      <c r="W99" s="389">
        <f t="shared" ca="1" si="100"/>
        <v>-1.0843980329446719E-2</v>
      </c>
      <c r="X99" s="394"/>
      <c r="Y99" s="372"/>
      <c r="Z99" s="389">
        <f t="shared" ca="1" si="172"/>
        <v>5.4368771892822894</v>
      </c>
      <c r="AA99" s="389">
        <f ca="1">'Site&amp;Soil'!$G$173*EXP('Site&amp;Soil'!$G$174*Z99)</f>
        <v>0</v>
      </c>
      <c r="AB99" s="389">
        <f t="shared" ca="1" si="101"/>
        <v>0.41625000000000001</v>
      </c>
      <c r="AC99" s="389">
        <f t="shared" si="175"/>
        <v>0</v>
      </c>
      <c r="AD99" s="390">
        <f t="shared" ca="1" si="102"/>
        <v>0</v>
      </c>
      <c r="AE99" s="391">
        <f t="shared" si="103"/>
        <v>0</v>
      </c>
      <c r="AF99" s="392">
        <f t="shared" si="104"/>
        <v>0</v>
      </c>
      <c r="AG99" s="392">
        <f t="shared" ca="1" si="158"/>
        <v>0</v>
      </c>
      <c r="AH99" s="391">
        <f t="shared" ca="1" si="159"/>
        <v>0</v>
      </c>
      <c r="AI99" s="391">
        <f t="shared" ca="1" si="105"/>
        <v>0</v>
      </c>
      <c r="AJ99" s="391">
        <f t="shared" ca="1" si="106"/>
        <v>0</v>
      </c>
      <c r="AK99" s="391">
        <f t="shared" ca="1" si="107"/>
        <v>2.2703083350282577E-3</v>
      </c>
      <c r="AL99" s="389">
        <f t="shared" ca="1" si="108"/>
        <v>5.4391474976173173</v>
      </c>
      <c r="AM99" s="389">
        <f t="shared" ca="1" si="109"/>
        <v>0.18279514588320833</v>
      </c>
      <c r="AN99" s="393">
        <f t="shared" ca="1" si="110"/>
        <v>0</v>
      </c>
      <c r="AO99" s="389">
        <f t="shared" ca="1" si="111"/>
        <v>1.1723221977780239E-2</v>
      </c>
      <c r="AP99" s="394"/>
      <c r="AQ99" s="372"/>
      <c r="AR99" s="389">
        <f t="shared" ca="1" si="173"/>
        <v>4.4999999999999982</v>
      </c>
      <c r="AS99" s="389">
        <f ca="1">'Site&amp;Soil'!$H$173*EXP('Site&amp;Soil'!$H$174*AR99)</f>
        <v>0</v>
      </c>
      <c r="AT99" s="389">
        <f t="shared" ca="1" si="112"/>
        <v>0.38250000000000001</v>
      </c>
      <c r="AU99" s="389">
        <f t="shared" si="176"/>
        <v>0</v>
      </c>
      <c r="AV99" s="390">
        <f t="shared" ca="1" si="113"/>
        <v>0</v>
      </c>
      <c r="AW99" s="391">
        <f t="shared" si="114"/>
        <v>0</v>
      </c>
      <c r="AX99" s="392">
        <f t="shared" si="115"/>
        <v>0</v>
      </c>
      <c r="AY99" s="392">
        <f t="shared" ca="1" si="160"/>
        <v>0</v>
      </c>
      <c r="AZ99" s="391">
        <f t="shared" ca="1" si="161"/>
        <v>0</v>
      </c>
      <c r="BA99" s="391">
        <f t="shared" ca="1" si="116"/>
        <v>0</v>
      </c>
      <c r="BB99" s="391">
        <f t="shared" ca="1" si="117"/>
        <v>0</v>
      </c>
      <c r="BC99" s="391">
        <f t="shared" ca="1" si="118"/>
        <v>0</v>
      </c>
      <c r="BD99" s="389">
        <f t="shared" ca="1" si="119"/>
        <v>4.4999999999999982</v>
      </c>
      <c r="BE99" s="389">
        <f t="shared" ca="1" si="120"/>
        <v>3.8249999999999187E-2</v>
      </c>
      <c r="BF99" s="393">
        <f t="shared" ca="1" si="121"/>
        <v>0</v>
      </c>
      <c r="BG99" s="389">
        <f t="shared" ca="1" si="122"/>
        <v>0</v>
      </c>
      <c r="BH99" s="394"/>
      <c r="BI99" s="372"/>
      <c r="BJ99" s="392"/>
      <c r="BK99" s="372"/>
      <c r="BL99" s="372"/>
      <c r="BM99" s="372"/>
      <c r="BN99" s="372"/>
      <c r="BO99" s="372"/>
      <c r="BP99" s="372"/>
      <c r="BQ99" s="372"/>
      <c r="BR99" s="372"/>
      <c r="BS99" s="372"/>
      <c r="BT99" s="372"/>
      <c r="BU99" s="372"/>
      <c r="BV99" s="372"/>
      <c r="BW99" s="372"/>
      <c r="BX99" s="372"/>
      <c r="BZ99" s="388"/>
      <c r="CA99" s="388"/>
      <c r="CB99" s="19"/>
      <c r="CC99" s="372"/>
      <c r="CD99" s="389" t="e">
        <f t="shared" ca="1" si="162"/>
        <v>#VALUE!</v>
      </c>
      <c r="CE99" s="389" t="e">
        <f ca="1">'Site&amp;Soil'!$F$173*EXP('Site&amp;Soil'!$F$174*CD99)</f>
        <v>#VALUE!</v>
      </c>
      <c r="CF99" s="389" t="e">
        <f t="shared" ca="1" si="123"/>
        <v>#VALUE!</v>
      </c>
      <c r="CG99" s="389">
        <f t="shared" si="177"/>
        <v>0</v>
      </c>
      <c r="CH99" s="390" t="e">
        <f t="shared" ca="1" si="124"/>
        <v>#VALUE!</v>
      </c>
      <c r="CI99" s="391">
        <f t="shared" si="125"/>
        <v>0</v>
      </c>
      <c r="CJ99" s="392">
        <f t="shared" si="126"/>
        <v>0</v>
      </c>
      <c r="CK99" s="392" t="e">
        <f t="shared" ca="1" si="163"/>
        <v>#VALUE!</v>
      </c>
      <c r="CL99" s="391" t="e">
        <f t="shared" ca="1" si="164"/>
        <v>#VALUE!</v>
      </c>
      <c r="CM99" s="391" t="e">
        <f t="shared" ca="1" si="127"/>
        <v>#VALUE!</v>
      </c>
      <c r="CN99" s="391" t="e">
        <f t="shared" ca="1" si="128"/>
        <v>#VALUE!</v>
      </c>
      <c r="CO99" s="391" t="e">
        <f t="shared" ca="1" si="129"/>
        <v>#VALUE!</v>
      </c>
      <c r="CP99" s="389" t="e">
        <f t="shared" ca="1" si="130"/>
        <v>#VALUE!</v>
      </c>
      <c r="CQ99" s="389" t="e">
        <f t="shared" ca="1" si="131"/>
        <v>#VALUE!</v>
      </c>
      <c r="CR99" s="393" t="e">
        <f t="shared" ca="1" si="132"/>
        <v>#VALUE!</v>
      </c>
      <c r="CS99" s="389" t="e">
        <f t="shared" ca="1" si="133"/>
        <v>#VALUE!</v>
      </c>
      <c r="CT99" s="394"/>
      <c r="CU99" s="372"/>
      <c r="CV99" s="389" t="e">
        <f t="shared" ca="1" si="165"/>
        <v>#VALUE!</v>
      </c>
      <c r="CW99" s="389" t="e">
        <f ca="1">'Site&amp;Soil'!$G$173*EXP('Site&amp;Soil'!$G$174*CV99)</f>
        <v>#VALUE!</v>
      </c>
      <c r="CX99" s="389" t="e">
        <f t="shared" ca="1" si="134"/>
        <v>#VALUE!</v>
      </c>
      <c r="CY99" s="389">
        <f t="shared" si="178"/>
        <v>0</v>
      </c>
      <c r="CZ99" s="390" t="e">
        <f t="shared" ca="1" si="135"/>
        <v>#VALUE!</v>
      </c>
      <c r="DA99" s="391">
        <f t="shared" si="136"/>
        <v>0</v>
      </c>
      <c r="DB99" s="392">
        <f t="shared" si="137"/>
        <v>0</v>
      </c>
      <c r="DC99" s="392" t="e">
        <f t="shared" ca="1" si="166"/>
        <v>#VALUE!</v>
      </c>
      <c r="DD99" s="391" t="e">
        <f t="shared" ca="1" si="167"/>
        <v>#VALUE!</v>
      </c>
      <c r="DE99" s="391" t="e">
        <f t="shared" ca="1" si="138"/>
        <v>#VALUE!</v>
      </c>
      <c r="DF99" s="391" t="e">
        <f t="shared" ca="1" si="139"/>
        <v>#VALUE!</v>
      </c>
      <c r="DG99" s="391" t="e">
        <f t="shared" ca="1" si="140"/>
        <v>#VALUE!</v>
      </c>
      <c r="DH99" s="389" t="e">
        <f t="shared" ca="1" si="141"/>
        <v>#VALUE!</v>
      </c>
      <c r="DI99" s="389" t="e">
        <f t="shared" ca="1" si="142"/>
        <v>#VALUE!</v>
      </c>
      <c r="DJ99" s="393" t="e">
        <f t="shared" ca="1" si="143"/>
        <v>#VALUE!</v>
      </c>
      <c r="DK99" s="389" t="e">
        <f t="shared" ca="1" si="144"/>
        <v>#VALUE!</v>
      </c>
      <c r="DL99" s="394"/>
      <c r="DM99" s="372"/>
      <c r="DN99" s="389" t="e">
        <f t="shared" ca="1" si="168"/>
        <v>#VALUE!</v>
      </c>
      <c r="DO99" s="389" t="e">
        <f ca="1">'Site&amp;Soil'!$H$173*EXP('Site&amp;Soil'!$H$174*DN99)</f>
        <v>#VALUE!</v>
      </c>
      <c r="DP99" s="389" t="e">
        <f t="shared" ca="1" si="145"/>
        <v>#VALUE!</v>
      </c>
      <c r="DQ99" s="389">
        <f t="shared" si="179"/>
        <v>0</v>
      </c>
      <c r="DR99" s="390" t="e">
        <f t="shared" ca="1" si="146"/>
        <v>#VALUE!</v>
      </c>
      <c r="DS99" s="391">
        <f t="shared" si="147"/>
        <v>0</v>
      </c>
      <c r="DT99" s="392">
        <f t="shared" si="148"/>
        <v>0</v>
      </c>
      <c r="DU99" s="392" t="e">
        <f t="shared" ca="1" si="169"/>
        <v>#VALUE!</v>
      </c>
      <c r="DV99" s="391" t="e">
        <f t="shared" ca="1" si="170"/>
        <v>#VALUE!</v>
      </c>
      <c r="DW99" s="391" t="e">
        <f t="shared" ca="1" si="149"/>
        <v>#VALUE!</v>
      </c>
      <c r="DX99" s="391" t="e">
        <f t="shared" ca="1" si="150"/>
        <v>#VALUE!</v>
      </c>
      <c r="DY99" s="391" t="e">
        <f t="shared" ca="1" si="151"/>
        <v>#VALUE!</v>
      </c>
      <c r="DZ99" s="389" t="e">
        <f t="shared" ca="1" si="152"/>
        <v>#VALUE!</v>
      </c>
      <c r="EA99" s="389" t="e">
        <f t="shared" ca="1" si="153"/>
        <v>#VALUE!</v>
      </c>
      <c r="EB99" s="393" t="e">
        <f t="shared" ca="1" si="154"/>
        <v>#VALUE!</v>
      </c>
      <c r="EC99" s="389" t="e">
        <f t="shared" ca="1" si="155"/>
        <v>#VALUE!</v>
      </c>
      <c r="ED99" s="394"/>
      <c r="EE99" s="372"/>
      <c r="EF99" s="392"/>
      <c r="EG99" s="372"/>
      <c r="EH99" s="372"/>
      <c r="EI99" s="372"/>
      <c r="EJ99" s="372"/>
      <c r="EK99" s="372"/>
      <c r="EL99" s="372"/>
      <c r="EM99" s="372"/>
      <c r="EN99" s="372"/>
      <c r="EO99" s="372"/>
      <c r="EP99" s="372"/>
      <c r="EQ99" s="372"/>
      <c r="ER99" s="372"/>
      <c r="ES99" s="372"/>
      <c r="ET99" s="372"/>
    </row>
    <row r="100" spans="1:150" x14ac:dyDescent="0.2">
      <c r="A100" s="372"/>
      <c r="B100" s="372">
        <v>92</v>
      </c>
      <c r="C100" s="372" t="s">
        <v>307</v>
      </c>
      <c r="D100" s="388"/>
      <c r="E100" s="388"/>
      <c r="F100" s="19"/>
      <c r="G100" s="372"/>
      <c r="H100" s="389">
        <f t="shared" ca="1" si="171"/>
        <v>5.9354644137224053</v>
      </c>
      <c r="I100" s="389">
        <f ca="1">'Site&amp;Soil'!$F$173*EXP('Site&amp;Soil'!$F$174*H100)</f>
        <v>0</v>
      </c>
      <c r="J100" s="389">
        <f t="shared" ca="1" si="90"/>
        <v>0.45000000000000007</v>
      </c>
      <c r="K100" s="389">
        <f t="shared" ca="1" si="174"/>
        <v>0.42307692307692307</v>
      </c>
      <c r="L100" s="390">
        <f t="shared" ca="1" si="91"/>
        <v>4.7747805918899348E-3</v>
      </c>
      <c r="M100" s="391">
        <f t="shared" si="92"/>
        <v>0</v>
      </c>
      <c r="N100" s="392">
        <f t="shared" si="93"/>
        <v>0</v>
      </c>
      <c r="O100" s="392">
        <f t="shared" ca="1" si="156"/>
        <v>15756.928671927788</v>
      </c>
      <c r="P100" s="391">
        <f t="shared" ca="1" si="157"/>
        <v>0.64435236158405396</v>
      </c>
      <c r="Q100" s="391">
        <f t="shared" ca="1" si="94"/>
        <v>7.523587721051485E-3</v>
      </c>
      <c r="R100" s="391">
        <f t="shared" ca="1" si="95"/>
        <v>9.5742276180655402E-4</v>
      </c>
      <c r="S100" s="391">
        <f t="shared" ca="1" si="96"/>
        <v>1.4591477687210955E-2</v>
      </c>
      <c r="T100" s="389">
        <f t="shared" ca="1" si="97"/>
        <v>5.9500558914096162</v>
      </c>
      <c r="U100" s="389">
        <f t="shared" ca="1" si="98"/>
        <v>0.42752515113432737</v>
      </c>
      <c r="V100" s="393">
        <f t="shared" ca="1" si="99"/>
        <v>5.0984351283710604E-3</v>
      </c>
      <c r="W100" s="389">
        <f t="shared" ca="1" si="100"/>
        <v>-1.1329855840824576E-2</v>
      </c>
      <c r="X100" s="394"/>
      <c r="Y100" s="372"/>
      <c r="Z100" s="389">
        <f t="shared" ca="1" si="172"/>
        <v>5.4508707195950974</v>
      </c>
      <c r="AA100" s="389">
        <f ca="1">'Site&amp;Soil'!$G$173*EXP('Site&amp;Soil'!$G$174*Z100)</f>
        <v>0</v>
      </c>
      <c r="AB100" s="389">
        <f t="shared" ca="1" si="101"/>
        <v>0.41625000000000001</v>
      </c>
      <c r="AC100" s="389">
        <f t="shared" si="175"/>
        <v>0</v>
      </c>
      <c r="AD100" s="390">
        <f t="shared" ca="1" si="102"/>
        <v>0</v>
      </c>
      <c r="AE100" s="391">
        <f t="shared" si="103"/>
        <v>0</v>
      </c>
      <c r="AF100" s="392">
        <f t="shared" si="104"/>
        <v>0</v>
      </c>
      <c r="AG100" s="392">
        <f t="shared" ca="1" si="158"/>
        <v>0</v>
      </c>
      <c r="AH100" s="391">
        <f t="shared" ca="1" si="159"/>
        <v>0</v>
      </c>
      <c r="AI100" s="391">
        <f t="shared" ca="1" si="105"/>
        <v>0</v>
      </c>
      <c r="AJ100" s="391">
        <f t="shared" ca="1" si="106"/>
        <v>0</v>
      </c>
      <c r="AK100" s="391">
        <f t="shared" ca="1" si="107"/>
        <v>2.3001147430788084E-3</v>
      </c>
      <c r="AL100" s="389">
        <f t="shared" ca="1" si="108"/>
        <v>5.4531708343381764</v>
      </c>
      <c r="AM100" s="389">
        <f t="shared" ca="1" si="109"/>
        <v>0.18863235979326592</v>
      </c>
      <c r="AN100" s="393">
        <f t="shared" ca="1" si="110"/>
        <v>0</v>
      </c>
      <c r="AO100" s="389">
        <f t="shared" ca="1" si="111"/>
        <v>1.2248492800891436E-2</v>
      </c>
      <c r="AP100" s="394"/>
      <c r="AQ100" s="372"/>
      <c r="AR100" s="389">
        <f t="shared" ca="1" si="173"/>
        <v>4.4999999999999982</v>
      </c>
      <c r="AS100" s="389">
        <f ca="1">'Site&amp;Soil'!$H$173*EXP('Site&amp;Soil'!$H$174*AR100)</f>
        <v>0</v>
      </c>
      <c r="AT100" s="389">
        <f t="shared" ca="1" si="112"/>
        <v>0.38250000000000001</v>
      </c>
      <c r="AU100" s="389">
        <f t="shared" si="176"/>
        <v>0</v>
      </c>
      <c r="AV100" s="390">
        <f t="shared" ca="1" si="113"/>
        <v>0</v>
      </c>
      <c r="AW100" s="391">
        <f t="shared" si="114"/>
        <v>0</v>
      </c>
      <c r="AX100" s="392">
        <f t="shared" si="115"/>
        <v>0</v>
      </c>
      <c r="AY100" s="392">
        <f t="shared" ca="1" si="160"/>
        <v>0</v>
      </c>
      <c r="AZ100" s="391">
        <f t="shared" ca="1" si="161"/>
        <v>0</v>
      </c>
      <c r="BA100" s="391">
        <f t="shared" ca="1" si="116"/>
        <v>0</v>
      </c>
      <c r="BB100" s="391">
        <f t="shared" ca="1" si="117"/>
        <v>0</v>
      </c>
      <c r="BC100" s="391">
        <f t="shared" ca="1" si="118"/>
        <v>0</v>
      </c>
      <c r="BD100" s="389">
        <f t="shared" ca="1" si="119"/>
        <v>4.4999999999999982</v>
      </c>
      <c r="BE100" s="389">
        <f t="shared" ca="1" si="120"/>
        <v>3.8249999999999187E-2</v>
      </c>
      <c r="BF100" s="393">
        <f t="shared" ca="1" si="121"/>
        <v>0</v>
      </c>
      <c r="BG100" s="389">
        <f t="shared" ca="1" si="122"/>
        <v>0</v>
      </c>
      <c r="BH100" s="394"/>
      <c r="BI100" s="372"/>
      <c r="BJ100" s="392"/>
      <c r="BK100" s="372"/>
      <c r="BL100" s="372"/>
      <c r="BM100" s="372"/>
      <c r="BN100" s="372"/>
      <c r="BO100" s="372"/>
      <c r="BP100" s="372"/>
      <c r="BQ100" s="372"/>
      <c r="BR100" s="372"/>
      <c r="BS100" s="372"/>
      <c r="BT100" s="372"/>
      <c r="BU100" s="372"/>
      <c r="BV100" s="372"/>
      <c r="BW100" s="372"/>
      <c r="BX100" s="372"/>
      <c r="BZ100" s="388"/>
      <c r="CA100" s="388"/>
      <c r="CB100" s="19"/>
      <c r="CC100" s="372"/>
      <c r="CD100" s="389" t="e">
        <f t="shared" ca="1" si="162"/>
        <v>#VALUE!</v>
      </c>
      <c r="CE100" s="389" t="e">
        <f ca="1">'Site&amp;Soil'!$F$173*EXP('Site&amp;Soil'!$F$174*CD100)</f>
        <v>#VALUE!</v>
      </c>
      <c r="CF100" s="389" t="e">
        <f t="shared" ca="1" si="123"/>
        <v>#VALUE!</v>
      </c>
      <c r="CG100" s="389">
        <f t="shared" si="177"/>
        <v>0</v>
      </c>
      <c r="CH100" s="390" t="e">
        <f t="shared" ca="1" si="124"/>
        <v>#VALUE!</v>
      </c>
      <c r="CI100" s="391">
        <f t="shared" si="125"/>
        <v>0</v>
      </c>
      <c r="CJ100" s="392">
        <f t="shared" si="126"/>
        <v>0</v>
      </c>
      <c r="CK100" s="392" t="e">
        <f t="shared" ca="1" si="163"/>
        <v>#VALUE!</v>
      </c>
      <c r="CL100" s="391" t="e">
        <f t="shared" ca="1" si="164"/>
        <v>#VALUE!</v>
      </c>
      <c r="CM100" s="391" t="e">
        <f t="shared" ca="1" si="127"/>
        <v>#VALUE!</v>
      </c>
      <c r="CN100" s="391" t="e">
        <f t="shared" ca="1" si="128"/>
        <v>#VALUE!</v>
      </c>
      <c r="CO100" s="391" t="e">
        <f t="shared" ca="1" si="129"/>
        <v>#VALUE!</v>
      </c>
      <c r="CP100" s="389" t="e">
        <f t="shared" ca="1" si="130"/>
        <v>#VALUE!</v>
      </c>
      <c r="CQ100" s="389" t="e">
        <f t="shared" ca="1" si="131"/>
        <v>#VALUE!</v>
      </c>
      <c r="CR100" s="393" t="e">
        <f t="shared" ca="1" si="132"/>
        <v>#VALUE!</v>
      </c>
      <c r="CS100" s="389" t="e">
        <f t="shared" ca="1" si="133"/>
        <v>#VALUE!</v>
      </c>
      <c r="CT100" s="394"/>
      <c r="CU100" s="372"/>
      <c r="CV100" s="389" t="e">
        <f t="shared" ca="1" si="165"/>
        <v>#VALUE!</v>
      </c>
      <c r="CW100" s="389" t="e">
        <f ca="1">'Site&amp;Soil'!$G$173*EXP('Site&amp;Soil'!$G$174*CV100)</f>
        <v>#VALUE!</v>
      </c>
      <c r="CX100" s="389" t="e">
        <f t="shared" ca="1" si="134"/>
        <v>#VALUE!</v>
      </c>
      <c r="CY100" s="389">
        <f t="shared" si="178"/>
        <v>0</v>
      </c>
      <c r="CZ100" s="390" t="e">
        <f t="shared" ca="1" si="135"/>
        <v>#VALUE!</v>
      </c>
      <c r="DA100" s="391">
        <f t="shared" si="136"/>
        <v>0</v>
      </c>
      <c r="DB100" s="392">
        <f t="shared" si="137"/>
        <v>0</v>
      </c>
      <c r="DC100" s="392" t="e">
        <f t="shared" ca="1" si="166"/>
        <v>#VALUE!</v>
      </c>
      <c r="DD100" s="391" t="e">
        <f t="shared" ca="1" si="167"/>
        <v>#VALUE!</v>
      </c>
      <c r="DE100" s="391" t="e">
        <f t="shared" ca="1" si="138"/>
        <v>#VALUE!</v>
      </c>
      <c r="DF100" s="391" t="e">
        <f t="shared" ca="1" si="139"/>
        <v>#VALUE!</v>
      </c>
      <c r="DG100" s="391" t="e">
        <f t="shared" ca="1" si="140"/>
        <v>#VALUE!</v>
      </c>
      <c r="DH100" s="389" t="e">
        <f t="shared" ca="1" si="141"/>
        <v>#VALUE!</v>
      </c>
      <c r="DI100" s="389" t="e">
        <f t="shared" ca="1" si="142"/>
        <v>#VALUE!</v>
      </c>
      <c r="DJ100" s="393" t="e">
        <f t="shared" ca="1" si="143"/>
        <v>#VALUE!</v>
      </c>
      <c r="DK100" s="389" t="e">
        <f t="shared" ca="1" si="144"/>
        <v>#VALUE!</v>
      </c>
      <c r="DL100" s="394"/>
      <c r="DM100" s="372"/>
      <c r="DN100" s="389" t="e">
        <f t="shared" ca="1" si="168"/>
        <v>#VALUE!</v>
      </c>
      <c r="DO100" s="389" t="e">
        <f ca="1">'Site&amp;Soil'!$H$173*EXP('Site&amp;Soil'!$H$174*DN100)</f>
        <v>#VALUE!</v>
      </c>
      <c r="DP100" s="389" t="e">
        <f t="shared" ca="1" si="145"/>
        <v>#VALUE!</v>
      </c>
      <c r="DQ100" s="389">
        <f t="shared" si="179"/>
        <v>0</v>
      </c>
      <c r="DR100" s="390" t="e">
        <f t="shared" ca="1" si="146"/>
        <v>#VALUE!</v>
      </c>
      <c r="DS100" s="391">
        <f t="shared" si="147"/>
        <v>0</v>
      </c>
      <c r="DT100" s="392">
        <f t="shared" si="148"/>
        <v>0</v>
      </c>
      <c r="DU100" s="392" t="e">
        <f t="shared" ca="1" si="169"/>
        <v>#VALUE!</v>
      </c>
      <c r="DV100" s="391" t="e">
        <f t="shared" ca="1" si="170"/>
        <v>#VALUE!</v>
      </c>
      <c r="DW100" s="391" t="e">
        <f t="shared" ca="1" si="149"/>
        <v>#VALUE!</v>
      </c>
      <c r="DX100" s="391" t="e">
        <f t="shared" ca="1" si="150"/>
        <v>#VALUE!</v>
      </c>
      <c r="DY100" s="391" t="e">
        <f t="shared" ca="1" si="151"/>
        <v>#VALUE!</v>
      </c>
      <c r="DZ100" s="389" t="e">
        <f t="shared" ca="1" si="152"/>
        <v>#VALUE!</v>
      </c>
      <c r="EA100" s="389" t="e">
        <f t="shared" ca="1" si="153"/>
        <v>#VALUE!</v>
      </c>
      <c r="EB100" s="393" t="e">
        <f t="shared" ca="1" si="154"/>
        <v>#VALUE!</v>
      </c>
      <c r="EC100" s="389" t="e">
        <f t="shared" ca="1" si="155"/>
        <v>#VALUE!</v>
      </c>
      <c r="ED100" s="394"/>
      <c r="EE100" s="372"/>
      <c r="EF100" s="392"/>
      <c r="EG100" s="372"/>
      <c r="EH100" s="372"/>
      <c r="EI100" s="372"/>
      <c r="EJ100" s="372"/>
      <c r="EK100" s="372"/>
      <c r="EL100" s="372"/>
      <c r="EM100" s="372"/>
      <c r="EN100" s="372"/>
      <c r="EO100" s="372"/>
      <c r="EP100" s="372"/>
      <c r="EQ100" s="372"/>
      <c r="ER100" s="372"/>
      <c r="ES100" s="372"/>
      <c r="ET100" s="372"/>
    </row>
    <row r="101" spans="1:150" x14ac:dyDescent="0.2">
      <c r="A101" s="372"/>
      <c r="B101" s="372">
        <v>93</v>
      </c>
      <c r="C101" s="372" t="s">
        <v>308</v>
      </c>
      <c r="D101" s="388"/>
      <c r="E101" s="388"/>
      <c r="F101" s="19"/>
      <c r="G101" s="372"/>
      <c r="H101" s="389">
        <f t="shared" ca="1" si="171"/>
        <v>5.9387260355687914</v>
      </c>
      <c r="I101" s="389">
        <f ca="1">'Site&amp;Soil'!$F$173*EXP('Site&amp;Soil'!$F$174*H101)</f>
        <v>0</v>
      </c>
      <c r="J101" s="389">
        <f t="shared" ca="1" si="90"/>
        <v>0.45000000000000007</v>
      </c>
      <c r="K101" s="389">
        <f t="shared" ca="1" si="174"/>
        <v>0.41006021458614561</v>
      </c>
      <c r="L101" s="390">
        <f t="shared" ca="1" si="91"/>
        <v>4.5922799117050182E-3</v>
      </c>
      <c r="M101" s="391">
        <f t="shared" si="92"/>
        <v>0</v>
      </c>
      <c r="N101" s="392">
        <f t="shared" si="93"/>
        <v>0</v>
      </c>
      <c r="O101" s="392">
        <f t="shared" ca="1" si="156"/>
        <v>15572.947604820089</v>
      </c>
      <c r="P101" s="391">
        <f t="shared" ca="1" si="157"/>
        <v>0.63682877386300252</v>
      </c>
      <c r="Q101" s="391">
        <f t="shared" ca="1" si="94"/>
        <v>7.151533445165008E-3</v>
      </c>
      <c r="R101" s="391">
        <f t="shared" ca="1" si="95"/>
        <v>9.1154598516320475E-4</v>
      </c>
      <c r="S101" s="391">
        <f t="shared" ca="1" si="96"/>
        <v>1.3866638800004005E-2</v>
      </c>
      <c r="T101" s="389">
        <f t="shared" ca="1" si="97"/>
        <v>5.9525926743687956</v>
      </c>
      <c r="U101" s="389">
        <f t="shared" ca="1" si="98"/>
        <v>0.42866670346595809</v>
      </c>
      <c r="V101" s="393">
        <f t="shared" ca="1" si="99"/>
        <v>4.9837937388311259E-3</v>
      </c>
      <c r="W101" s="389">
        <f t="shared" ca="1" si="100"/>
        <v>-1.10750971974025E-2</v>
      </c>
      <c r="X101" s="394"/>
      <c r="Y101" s="372"/>
      <c r="Z101" s="389">
        <f t="shared" ca="1" si="172"/>
        <v>5.4654193271390676</v>
      </c>
      <c r="AA101" s="389">
        <f ca="1">'Site&amp;Soil'!$G$173*EXP('Site&amp;Soil'!$G$174*Z101)</f>
        <v>0</v>
      </c>
      <c r="AB101" s="389">
        <f t="shared" ca="1" si="101"/>
        <v>0.41625000000000001</v>
      </c>
      <c r="AC101" s="389">
        <f t="shared" si="175"/>
        <v>0</v>
      </c>
      <c r="AD101" s="390">
        <f t="shared" ca="1" si="102"/>
        <v>0</v>
      </c>
      <c r="AE101" s="391">
        <f t="shared" si="103"/>
        <v>0</v>
      </c>
      <c r="AF101" s="392">
        <f t="shared" si="104"/>
        <v>0</v>
      </c>
      <c r="AG101" s="392">
        <f t="shared" ca="1" si="158"/>
        <v>0</v>
      </c>
      <c r="AH101" s="391">
        <f t="shared" ca="1" si="159"/>
        <v>0</v>
      </c>
      <c r="AI101" s="391">
        <f t="shared" ca="1" si="105"/>
        <v>0</v>
      </c>
      <c r="AJ101" s="391">
        <f t="shared" ca="1" si="106"/>
        <v>0</v>
      </c>
      <c r="AK101" s="391">
        <f t="shared" ca="1" si="107"/>
        <v>2.1899002646563479E-3</v>
      </c>
      <c r="AL101" s="389">
        <f t="shared" ca="1" si="108"/>
        <v>5.4676092274037238</v>
      </c>
      <c r="AM101" s="389">
        <f t="shared" ca="1" si="109"/>
        <v>0.19464234090680002</v>
      </c>
      <c r="AN101" s="393">
        <f t="shared" ca="1" si="110"/>
        <v>0</v>
      </c>
      <c r="AO101" s="389">
        <f t="shared" ca="1" si="111"/>
        <v>1.1973078051245948E-2</v>
      </c>
      <c r="AP101" s="394"/>
      <c r="AQ101" s="372"/>
      <c r="AR101" s="389">
        <f t="shared" ca="1" si="173"/>
        <v>4.4999999999999982</v>
      </c>
      <c r="AS101" s="389">
        <f ca="1">'Site&amp;Soil'!$H$173*EXP('Site&amp;Soil'!$H$174*AR101)</f>
        <v>0</v>
      </c>
      <c r="AT101" s="389">
        <f t="shared" ca="1" si="112"/>
        <v>0.38250000000000001</v>
      </c>
      <c r="AU101" s="389">
        <f t="shared" si="176"/>
        <v>0</v>
      </c>
      <c r="AV101" s="390">
        <f t="shared" ca="1" si="113"/>
        <v>0</v>
      </c>
      <c r="AW101" s="391">
        <f t="shared" si="114"/>
        <v>0</v>
      </c>
      <c r="AX101" s="392">
        <f t="shared" si="115"/>
        <v>0</v>
      </c>
      <c r="AY101" s="392">
        <f t="shared" ca="1" si="160"/>
        <v>0</v>
      </c>
      <c r="AZ101" s="391">
        <f t="shared" ca="1" si="161"/>
        <v>0</v>
      </c>
      <c r="BA101" s="391">
        <f t="shared" ca="1" si="116"/>
        <v>0</v>
      </c>
      <c r="BB101" s="391">
        <f t="shared" ca="1" si="117"/>
        <v>0</v>
      </c>
      <c r="BC101" s="391">
        <f t="shared" ca="1" si="118"/>
        <v>0</v>
      </c>
      <c r="BD101" s="389">
        <f t="shared" ca="1" si="119"/>
        <v>4.4999999999999982</v>
      </c>
      <c r="BE101" s="389">
        <f t="shared" ca="1" si="120"/>
        <v>3.8249999999999187E-2</v>
      </c>
      <c r="BF101" s="393">
        <f t="shared" ca="1" si="121"/>
        <v>0</v>
      </c>
      <c r="BG101" s="389">
        <f t="shared" ca="1" si="122"/>
        <v>0</v>
      </c>
      <c r="BH101" s="394"/>
      <c r="BI101" s="372"/>
      <c r="BJ101" s="392"/>
      <c r="BK101" s="372"/>
      <c r="BL101" s="372"/>
      <c r="BM101" s="372"/>
      <c r="BN101" s="372"/>
      <c r="BO101" s="372"/>
      <c r="BP101" s="372"/>
      <c r="BQ101" s="372"/>
      <c r="BR101" s="372"/>
      <c r="BS101" s="372"/>
      <c r="BT101" s="372"/>
      <c r="BU101" s="372"/>
      <c r="BV101" s="372"/>
      <c r="BW101" s="372"/>
      <c r="BX101" s="372"/>
      <c r="BZ101" s="388"/>
      <c r="CA101" s="388"/>
      <c r="CB101" s="19"/>
      <c r="CC101" s="372"/>
      <c r="CD101" s="389" t="e">
        <f t="shared" ca="1" si="162"/>
        <v>#VALUE!</v>
      </c>
      <c r="CE101" s="389" t="e">
        <f ca="1">'Site&amp;Soil'!$F$173*EXP('Site&amp;Soil'!$F$174*CD101)</f>
        <v>#VALUE!</v>
      </c>
      <c r="CF101" s="389" t="e">
        <f t="shared" ca="1" si="123"/>
        <v>#VALUE!</v>
      </c>
      <c r="CG101" s="389">
        <f t="shared" si="177"/>
        <v>0</v>
      </c>
      <c r="CH101" s="390" t="e">
        <f t="shared" ca="1" si="124"/>
        <v>#VALUE!</v>
      </c>
      <c r="CI101" s="391">
        <f t="shared" si="125"/>
        <v>0</v>
      </c>
      <c r="CJ101" s="392">
        <f t="shared" si="126"/>
        <v>0</v>
      </c>
      <c r="CK101" s="392" t="e">
        <f t="shared" ca="1" si="163"/>
        <v>#VALUE!</v>
      </c>
      <c r="CL101" s="391" t="e">
        <f t="shared" ca="1" si="164"/>
        <v>#VALUE!</v>
      </c>
      <c r="CM101" s="391" t="e">
        <f t="shared" ca="1" si="127"/>
        <v>#VALUE!</v>
      </c>
      <c r="CN101" s="391" t="e">
        <f t="shared" ca="1" si="128"/>
        <v>#VALUE!</v>
      </c>
      <c r="CO101" s="391" t="e">
        <f t="shared" ca="1" si="129"/>
        <v>#VALUE!</v>
      </c>
      <c r="CP101" s="389" t="e">
        <f t="shared" ca="1" si="130"/>
        <v>#VALUE!</v>
      </c>
      <c r="CQ101" s="389" t="e">
        <f t="shared" ca="1" si="131"/>
        <v>#VALUE!</v>
      </c>
      <c r="CR101" s="393" t="e">
        <f t="shared" ca="1" si="132"/>
        <v>#VALUE!</v>
      </c>
      <c r="CS101" s="389" t="e">
        <f t="shared" ca="1" si="133"/>
        <v>#VALUE!</v>
      </c>
      <c r="CT101" s="394"/>
      <c r="CU101" s="372"/>
      <c r="CV101" s="389" t="e">
        <f t="shared" ca="1" si="165"/>
        <v>#VALUE!</v>
      </c>
      <c r="CW101" s="389" t="e">
        <f ca="1">'Site&amp;Soil'!$G$173*EXP('Site&amp;Soil'!$G$174*CV101)</f>
        <v>#VALUE!</v>
      </c>
      <c r="CX101" s="389" t="e">
        <f t="shared" ca="1" si="134"/>
        <v>#VALUE!</v>
      </c>
      <c r="CY101" s="389">
        <f t="shared" si="178"/>
        <v>0</v>
      </c>
      <c r="CZ101" s="390" t="e">
        <f t="shared" ca="1" si="135"/>
        <v>#VALUE!</v>
      </c>
      <c r="DA101" s="391">
        <f t="shared" si="136"/>
        <v>0</v>
      </c>
      <c r="DB101" s="392">
        <f t="shared" si="137"/>
        <v>0</v>
      </c>
      <c r="DC101" s="392" t="e">
        <f t="shared" ca="1" si="166"/>
        <v>#VALUE!</v>
      </c>
      <c r="DD101" s="391" t="e">
        <f t="shared" ca="1" si="167"/>
        <v>#VALUE!</v>
      </c>
      <c r="DE101" s="391" t="e">
        <f t="shared" ca="1" si="138"/>
        <v>#VALUE!</v>
      </c>
      <c r="DF101" s="391" t="e">
        <f t="shared" ca="1" si="139"/>
        <v>#VALUE!</v>
      </c>
      <c r="DG101" s="391" t="e">
        <f t="shared" ca="1" si="140"/>
        <v>#VALUE!</v>
      </c>
      <c r="DH101" s="389" t="e">
        <f t="shared" ca="1" si="141"/>
        <v>#VALUE!</v>
      </c>
      <c r="DI101" s="389" t="e">
        <f t="shared" ca="1" si="142"/>
        <v>#VALUE!</v>
      </c>
      <c r="DJ101" s="393" t="e">
        <f t="shared" ca="1" si="143"/>
        <v>#VALUE!</v>
      </c>
      <c r="DK101" s="389" t="e">
        <f t="shared" ca="1" si="144"/>
        <v>#VALUE!</v>
      </c>
      <c r="DL101" s="394"/>
      <c r="DM101" s="372"/>
      <c r="DN101" s="389" t="e">
        <f t="shared" ca="1" si="168"/>
        <v>#VALUE!</v>
      </c>
      <c r="DO101" s="389" t="e">
        <f ca="1">'Site&amp;Soil'!$H$173*EXP('Site&amp;Soil'!$H$174*DN101)</f>
        <v>#VALUE!</v>
      </c>
      <c r="DP101" s="389" t="e">
        <f t="shared" ca="1" si="145"/>
        <v>#VALUE!</v>
      </c>
      <c r="DQ101" s="389">
        <f t="shared" si="179"/>
        <v>0</v>
      </c>
      <c r="DR101" s="390" t="e">
        <f t="shared" ca="1" si="146"/>
        <v>#VALUE!</v>
      </c>
      <c r="DS101" s="391">
        <f t="shared" si="147"/>
        <v>0</v>
      </c>
      <c r="DT101" s="392">
        <f t="shared" si="148"/>
        <v>0</v>
      </c>
      <c r="DU101" s="392" t="e">
        <f t="shared" ca="1" si="169"/>
        <v>#VALUE!</v>
      </c>
      <c r="DV101" s="391" t="e">
        <f t="shared" ca="1" si="170"/>
        <v>#VALUE!</v>
      </c>
      <c r="DW101" s="391" t="e">
        <f t="shared" ca="1" si="149"/>
        <v>#VALUE!</v>
      </c>
      <c r="DX101" s="391" t="e">
        <f t="shared" ca="1" si="150"/>
        <v>#VALUE!</v>
      </c>
      <c r="DY101" s="391" t="e">
        <f t="shared" ca="1" si="151"/>
        <v>#VALUE!</v>
      </c>
      <c r="DZ101" s="389" t="e">
        <f t="shared" ca="1" si="152"/>
        <v>#VALUE!</v>
      </c>
      <c r="EA101" s="389" t="e">
        <f t="shared" ca="1" si="153"/>
        <v>#VALUE!</v>
      </c>
      <c r="EB101" s="393" t="e">
        <f t="shared" ca="1" si="154"/>
        <v>#VALUE!</v>
      </c>
      <c r="EC101" s="389" t="e">
        <f t="shared" ca="1" si="155"/>
        <v>#VALUE!</v>
      </c>
      <c r="ED101" s="394"/>
      <c r="EE101" s="372"/>
      <c r="EF101" s="392"/>
      <c r="EG101" s="372"/>
      <c r="EH101" s="372"/>
      <c r="EI101" s="372"/>
      <c r="EJ101" s="372"/>
      <c r="EK101" s="372"/>
      <c r="EL101" s="372"/>
      <c r="EM101" s="372"/>
      <c r="EN101" s="372"/>
      <c r="EO101" s="372"/>
      <c r="EP101" s="372"/>
      <c r="EQ101" s="372"/>
      <c r="ER101" s="372"/>
      <c r="ES101" s="372"/>
      <c r="ET101" s="372"/>
    </row>
    <row r="102" spans="1:150" x14ac:dyDescent="0.2">
      <c r="A102" s="372"/>
      <c r="B102" s="372">
        <v>94</v>
      </c>
      <c r="C102" s="372" t="s">
        <v>309</v>
      </c>
      <c r="D102" s="388"/>
      <c r="E102" s="388"/>
      <c r="F102" s="19"/>
      <c r="G102" s="372"/>
      <c r="H102" s="389">
        <f t="shared" ca="1" si="171"/>
        <v>5.9415175771713935</v>
      </c>
      <c r="I102" s="389">
        <f ca="1">'Site&amp;Soil'!$F$173*EXP('Site&amp;Soil'!$F$174*H102)</f>
        <v>0</v>
      </c>
      <c r="J102" s="389">
        <f t="shared" ca="1" si="90"/>
        <v>0.45000000000000007</v>
      </c>
      <c r="K102" s="389">
        <f t="shared" ca="1" si="174"/>
        <v>0.37336407417040579</v>
      </c>
      <c r="L102" s="390">
        <f t="shared" ca="1" si="91"/>
        <v>4.1537716352670799E-3</v>
      </c>
      <c r="M102" s="391">
        <f t="shared" si="92"/>
        <v>0</v>
      </c>
      <c r="N102" s="392">
        <f t="shared" si="93"/>
        <v>0</v>
      </c>
      <c r="O102" s="392">
        <f t="shared" ca="1" si="156"/>
        <v>15398.064716033359</v>
      </c>
      <c r="P102" s="391">
        <f t="shared" ca="1" si="157"/>
        <v>0.62967724041783746</v>
      </c>
      <c r="Q102" s="391">
        <f t="shared" ca="1" si="94"/>
        <v>6.3960044455466216E-3</v>
      </c>
      <c r="R102" s="391">
        <f t="shared" ca="1" si="95"/>
        <v>8.1637767847727574E-4</v>
      </c>
      <c r="S102" s="391">
        <f t="shared" ca="1" si="96"/>
        <v>1.2399170593487434E-2</v>
      </c>
      <c r="T102" s="389">
        <f t="shared" ca="1" si="97"/>
        <v>5.9539167477648807</v>
      </c>
      <c r="U102" s="389">
        <f t="shared" ca="1" si="98"/>
        <v>0.42926253649419638</v>
      </c>
      <c r="V102" s="393">
        <f t="shared" ca="1" si="99"/>
        <v>4.5579783940272334E-3</v>
      </c>
      <c r="W102" s="389">
        <f t="shared" ca="1" si="100"/>
        <v>-1.0128840875616073E-2</v>
      </c>
      <c r="X102" s="395">
        <f>-'Profit Calculator'!M$29*'Quantity of Lime to Apply'!H$9</f>
        <v>-2.1416573348264273E-2</v>
      </c>
      <c r="Y102" s="372"/>
      <c r="Z102" s="389">
        <f t="shared" ca="1" si="172"/>
        <v>5.4795823054549695</v>
      </c>
      <c r="AA102" s="389">
        <f ca="1">'Site&amp;Soil'!$G$173*EXP('Site&amp;Soil'!$G$174*Z102)</f>
        <v>0</v>
      </c>
      <c r="AB102" s="389">
        <f t="shared" ca="1" si="101"/>
        <v>0.41625000000000001</v>
      </c>
      <c r="AC102" s="389">
        <f t="shared" si="175"/>
        <v>0</v>
      </c>
      <c r="AD102" s="390">
        <f t="shared" ca="1" si="102"/>
        <v>0</v>
      </c>
      <c r="AE102" s="391">
        <f t="shared" si="103"/>
        <v>0</v>
      </c>
      <c r="AF102" s="392">
        <f t="shared" si="104"/>
        <v>0</v>
      </c>
      <c r="AG102" s="392">
        <f t="shared" ca="1" si="158"/>
        <v>0</v>
      </c>
      <c r="AH102" s="391">
        <f t="shared" ca="1" si="159"/>
        <v>0</v>
      </c>
      <c r="AI102" s="391">
        <f t="shared" ca="1" si="105"/>
        <v>0</v>
      </c>
      <c r="AJ102" s="391">
        <f t="shared" ca="1" si="106"/>
        <v>0</v>
      </c>
      <c r="AK102" s="391">
        <f t="shared" ca="1" si="107"/>
        <v>1.9612676960415031E-3</v>
      </c>
      <c r="AL102" s="389">
        <f t="shared" ca="1" si="108"/>
        <v>5.4815435731510114</v>
      </c>
      <c r="AM102" s="389">
        <f t="shared" ca="1" si="109"/>
        <v>0.20044251232410848</v>
      </c>
      <c r="AN102" s="393">
        <f t="shared" ca="1" si="110"/>
        <v>0</v>
      </c>
      <c r="AO102" s="389">
        <f t="shared" ca="1" si="111"/>
        <v>1.095009824390927E-2</v>
      </c>
      <c r="AP102" s="395">
        <f>-'Profit Calculator'!$M$29*'Quantity of Lime to Apply'!$H$19</f>
        <v>-1.2849944008958563E-2</v>
      </c>
      <c r="AQ102" s="372"/>
      <c r="AR102" s="389">
        <f t="shared" ca="1" si="173"/>
        <v>4.4999999999999982</v>
      </c>
      <c r="AS102" s="389">
        <f ca="1">'Site&amp;Soil'!$H$173*EXP('Site&amp;Soil'!$H$174*AR102)</f>
        <v>0</v>
      </c>
      <c r="AT102" s="389">
        <f t="shared" ca="1" si="112"/>
        <v>0.38250000000000001</v>
      </c>
      <c r="AU102" s="389">
        <f t="shared" si="176"/>
        <v>0</v>
      </c>
      <c r="AV102" s="390">
        <f t="shared" ca="1" si="113"/>
        <v>0</v>
      </c>
      <c r="AW102" s="391">
        <f t="shared" si="114"/>
        <v>0</v>
      </c>
      <c r="AX102" s="392">
        <f t="shared" si="115"/>
        <v>0</v>
      </c>
      <c r="AY102" s="392">
        <f t="shared" ca="1" si="160"/>
        <v>0</v>
      </c>
      <c r="AZ102" s="391">
        <f t="shared" ca="1" si="161"/>
        <v>0</v>
      </c>
      <c r="BA102" s="391">
        <f t="shared" ca="1" si="116"/>
        <v>0</v>
      </c>
      <c r="BB102" s="391">
        <f t="shared" ca="1" si="117"/>
        <v>0</v>
      </c>
      <c r="BC102" s="391">
        <f t="shared" ca="1" si="118"/>
        <v>0</v>
      </c>
      <c r="BD102" s="389">
        <f t="shared" ca="1" si="119"/>
        <v>4.4999999999999982</v>
      </c>
      <c r="BE102" s="389">
        <f t="shared" ca="1" si="120"/>
        <v>3.8249999999999187E-2</v>
      </c>
      <c r="BF102" s="393">
        <f t="shared" ca="1" si="121"/>
        <v>0</v>
      </c>
      <c r="BG102" s="389">
        <f t="shared" ca="1" si="122"/>
        <v>0</v>
      </c>
      <c r="BH102" s="395">
        <v>0.02</v>
      </c>
      <c r="BI102" s="372"/>
      <c r="BJ102" s="392">
        <f>BJ90+1</f>
        <v>8</v>
      </c>
      <c r="BK102" s="391">
        <f ca="1">AVERAGE(H97:H102)</f>
        <v>5.9334134441435884</v>
      </c>
      <c r="BL102" s="391">
        <f ca="1">AVERAGE(Z97:Z102)</f>
        <v>5.4451045026948783</v>
      </c>
      <c r="BM102" s="391">
        <f ca="1">AVERAGE(AR97:AR102)</f>
        <v>4.4999999999999991</v>
      </c>
      <c r="BN102" s="372"/>
      <c r="BO102" s="372"/>
      <c r="BP102" s="372"/>
      <c r="BQ102" s="372"/>
      <c r="BR102" s="372"/>
      <c r="BS102" s="372"/>
      <c r="BT102" s="372"/>
      <c r="BU102" s="372"/>
      <c r="BV102" s="372"/>
      <c r="BW102" s="372"/>
      <c r="BX102" s="372"/>
      <c r="BZ102" s="388"/>
      <c r="CA102" s="388"/>
      <c r="CB102" s="19"/>
      <c r="CC102" s="372"/>
      <c r="CD102" s="389" t="e">
        <f t="shared" ca="1" si="162"/>
        <v>#VALUE!</v>
      </c>
      <c r="CE102" s="389" t="e">
        <f ca="1">'Site&amp;Soil'!$F$173*EXP('Site&amp;Soil'!$F$174*CD102)</f>
        <v>#VALUE!</v>
      </c>
      <c r="CF102" s="389" t="e">
        <f t="shared" ca="1" si="123"/>
        <v>#VALUE!</v>
      </c>
      <c r="CG102" s="389">
        <f t="shared" si="177"/>
        <v>0</v>
      </c>
      <c r="CH102" s="390" t="e">
        <f t="shared" ca="1" si="124"/>
        <v>#VALUE!</v>
      </c>
      <c r="CI102" s="391">
        <f t="shared" si="125"/>
        <v>0</v>
      </c>
      <c r="CJ102" s="392">
        <f t="shared" si="126"/>
        <v>0</v>
      </c>
      <c r="CK102" s="392" t="e">
        <f t="shared" ca="1" si="163"/>
        <v>#VALUE!</v>
      </c>
      <c r="CL102" s="391" t="e">
        <f t="shared" ca="1" si="164"/>
        <v>#VALUE!</v>
      </c>
      <c r="CM102" s="391" t="e">
        <f t="shared" ca="1" si="127"/>
        <v>#VALUE!</v>
      </c>
      <c r="CN102" s="391" t="e">
        <f t="shared" ca="1" si="128"/>
        <v>#VALUE!</v>
      </c>
      <c r="CO102" s="391" t="e">
        <f t="shared" ca="1" si="129"/>
        <v>#VALUE!</v>
      </c>
      <c r="CP102" s="389" t="e">
        <f t="shared" ca="1" si="130"/>
        <v>#VALUE!</v>
      </c>
      <c r="CQ102" s="389" t="e">
        <f t="shared" ca="1" si="131"/>
        <v>#VALUE!</v>
      </c>
      <c r="CR102" s="393" t="e">
        <f t="shared" ca="1" si="132"/>
        <v>#VALUE!</v>
      </c>
      <c r="CS102" s="389" t="e">
        <f t="shared" ca="1" si="133"/>
        <v>#VALUE!</v>
      </c>
      <c r="CT102" s="394" t="e">
        <v>#VALUE!</v>
      </c>
      <c r="CU102" s="372"/>
      <c r="CV102" s="389" t="e">
        <f t="shared" ca="1" si="165"/>
        <v>#VALUE!</v>
      </c>
      <c r="CW102" s="389" t="e">
        <f ca="1">'Site&amp;Soil'!$G$173*EXP('Site&amp;Soil'!$G$174*CV102)</f>
        <v>#VALUE!</v>
      </c>
      <c r="CX102" s="389" t="e">
        <f t="shared" ca="1" si="134"/>
        <v>#VALUE!</v>
      </c>
      <c r="CY102" s="389">
        <f t="shared" si="178"/>
        <v>0</v>
      </c>
      <c r="CZ102" s="390" t="e">
        <f t="shared" ca="1" si="135"/>
        <v>#VALUE!</v>
      </c>
      <c r="DA102" s="391">
        <f t="shared" si="136"/>
        <v>0</v>
      </c>
      <c r="DB102" s="392">
        <f t="shared" si="137"/>
        <v>0</v>
      </c>
      <c r="DC102" s="392" t="e">
        <f t="shared" ca="1" si="166"/>
        <v>#VALUE!</v>
      </c>
      <c r="DD102" s="391" t="e">
        <f t="shared" ca="1" si="167"/>
        <v>#VALUE!</v>
      </c>
      <c r="DE102" s="391" t="e">
        <f t="shared" ca="1" si="138"/>
        <v>#VALUE!</v>
      </c>
      <c r="DF102" s="391" t="e">
        <f t="shared" ca="1" si="139"/>
        <v>#VALUE!</v>
      </c>
      <c r="DG102" s="391" t="e">
        <f t="shared" ca="1" si="140"/>
        <v>#VALUE!</v>
      </c>
      <c r="DH102" s="389" t="e">
        <f t="shared" ca="1" si="141"/>
        <v>#VALUE!</v>
      </c>
      <c r="DI102" s="389" t="e">
        <f t="shared" ca="1" si="142"/>
        <v>#VALUE!</v>
      </c>
      <c r="DJ102" s="393" t="e">
        <f t="shared" ca="1" si="143"/>
        <v>#VALUE!</v>
      </c>
      <c r="DK102" s="389" t="e">
        <f t="shared" ca="1" si="144"/>
        <v>#VALUE!</v>
      </c>
      <c r="DL102" s="394" t="e">
        <v>#VALUE!</v>
      </c>
      <c r="DM102" s="372"/>
      <c r="DN102" s="389" t="e">
        <f t="shared" ca="1" si="168"/>
        <v>#VALUE!</v>
      </c>
      <c r="DO102" s="389" t="e">
        <f ca="1">'Site&amp;Soil'!$H$173*EXP('Site&amp;Soil'!$H$174*DN102)</f>
        <v>#VALUE!</v>
      </c>
      <c r="DP102" s="389" t="e">
        <f t="shared" ca="1" si="145"/>
        <v>#VALUE!</v>
      </c>
      <c r="DQ102" s="389">
        <f t="shared" si="179"/>
        <v>0</v>
      </c>
      <c r="DR102" s="390" t="e">
        <f t="shared" ca="1" si="146"/>
        <v>#VALUE!</v>
      </c>
      <c r="DS102" s="391">
        <f t="shared" si="147"/>
        <v>0</v>
      </c>
      <c r="DT102" s="392">
        <f t="shared" si="148"/>
        <v>0</v>
      </c>
      <c r="DU102" s="392" t="e">
        <f t="shared" ca="1" si="169"/>
        <v>#VALUE!</v>
      </c>
      <c r="DV102" s="391" t="e">
        <f t="shared" ca="1" si="170"/>
        <v>#VALUE!</v>
      </c>
      <c r="DW102" s="391" t="e">
        <f t="shared" ca="1" si="149"/>
        <v>#VALUE!</v>
      </c>
      <c r="DX102" s="391" t="e">
        <f t="shared" ca="1" si="150"/>
        <v>#VALUE!</v>
      </c>
      <c r="DY102" s="391" t="e">
        <f t="shared" ca="1" si="151"/>
        <v>#VALUE!</v>
      </c>
      <c r="DZ102" s="389" t="e">
        <f t="shared" ca="1" si="152"/>
        <v>#VALUE!</v>
      </c>
      <c r="EA102" s="389" t="e">
        <f t="shared" ca="1" si="153"/>
        <v>#VALUE!</v>
      </c>
      <c r="EB102" s="393" t="e">
        <f t="shared" ca="1" si="154"/>
        <v>#VALUE!</v>
      </c>
      <c r="EC102" s="389" t="e">
        <f t="shared" ca="1" si="155"/>
        <v>#VALUE!</v>
      </c>
      <c r="ED102" s="394" t="e">
        <v>#VALUE!</v>
      </c>
      <c r="EE102" s="372"/>
      <c r="EF102" s="392">
        <f>EF90+1</f>
        <v>8</v>
      </c>
      <c r="EG102" s="391" t="e">
        <f ca="1">AVERAGE(CD97:CD102)</f>
        <v>#VALUE!</v>
      </c>
      <c r="EH102" s="391" t="e">
        <f ca="1">AVERAGE(CV97:CV102)</f>
        <v>#VALUE!</v>
      </c>
      <c r="EI102" s="391" t="e">
        <f ca="1">AVERAGE(DN97:DN102)</f>
        <v>#VALUE!</v>
      </c>
      <c r="EJ102" s="372"/>
      <c r="EK102" s="372"/>
      <c r="EL102" s="372"/>
      <c r="EM102" s="372"/>
      <c r="EN102" s="372"/>
      <c r="EO102" s="372"/>
      <c r="EP102" s="372"/>
      <c r="EQ102" s="372"/>
      <c r="ER102" s="372"/>
      <c r="ES102" s="372"/>
      <c r="ET102" s="372"/>
    </row>
    <row r="103" spans="1:150" x14ac:dyDescent="0.2">
      <c r="A103" s="372"/>
      <c r="B103" s="372">
        <v>95</v>
      </c>
      <c r="C103" s="372" t="s">
        <v>310</v>
      </c>
      <c r="D103" s="388"/>
      <c r="E103" s="388"/>
      <c r="F103" s="19"/>
      <c r="G103" s="372"/>
      <c r="H103" s="389">
        <f t="shared" ca="1" si="171"/>
        <v>5.9223713335410002</v>
      </c>
      <c r="I103" s="389">
        <f ca="1">'Site&amp;Soil'!$F$173*EXP('Site&amp;Soil'!$F$174*H103)</f>
        <v>0</v>
      </c>
      <c r="J103" s="389">
        <f t="shared" ca="1" si="90"/>
        <v>0.45000000000000007</v>
      </c>
      <c r="K103" s="389">
        <f t="shared" ca="1" si="174"/>
        <v>0.31935521622611851</v>
      </c>
      <c r="L103" s="390">
        <f t="shared" ca="1" si="91"/>
        <v>3.717597933392487E-3</v>
      </c>
      <c r="M103" s="391">
        <f t="shared" si="92"/>
        <v>0</v>
      </c>
      <c r="N103" s="392">
        <f t="shared" si="93"/>
        <v>0</v>
      </c>
      <c r="O103" s="392">
        <f t="shared" ca="1" si="156"/>
        <v>15241.657458386233</v>
      </c>
      <c r="P103" s="391">
        <f t="shared" ca="1" si="157"/>
        <v>0.62328123597229079</v>
      </c>
      <c r="Q103" s="391">
        <f t="shared" ca="1" si="94"/>
        <v>5.6662354268772848E-3</v>
      </c>
      <c r="R103" s="391">
        <f t="shared" ca="1" si="95"/>
        <v>7.164767175789049E-4</v>
      </c>
      <c r="S103" s="391">
        <f t="shared" ca="1" si="96"/>
        <v>1.0999463798440842E-2</v>
      </c>
      <c r="T103" s="389">
        <f t="shared" ca="1" si="97"/>
        <v>5.9333707973394407</v>
      </c>
      <c r="U103" s="389">
        <f t="shared" ca="1" si="98"/>
        <v>0.42001685880274842</v>
      </c>
      <c r="V103" s="393">
        <f t="shared" ca="1" si="99"/>
        <v>3.6384091410760723E-3</v>
      </c>
      <c r="W103" s="389">
        <f t="shared" ca="1" si="100"/>
        <v>-8.0853536468357152E-3</v>
      </c>
      <c r="X103" s="394"/>
      <c r="Y103" s="372"/>
      <c r="Z103" s="389">
        <f t="shared" ca="1" si="172"/>
        <v>5.4796437273859624</v>
      </c>
      <c r="AA103" s="389">
        <f ca="1">'Site&amp;Soil'!$G$173*EXP('Site&amp;Soil'!$G$174*Z103)</f>
        <v>0</v>
      </c>
      <c r="AB103" s="389">
        <f t="shared" ca="1" si="101"/>
        <v>0.41625000000000001</v>
      </c>
      <c r="AC103" s="389">
        <f t="shared" si="175"/>
        <v>0</v>
      </c>
      <c r="AD103" s="390">
        <f t="shared" ca="1" si="102"/>
        <v>0</v>
      </c>
      <c r="AE103" s="391">
        <f t="shared" si="103"/>
        <v>0</v>
      </c>
      <c r="AF103" s="392">
        <f t="shared" si="104"/>
        <v>0</v>
      </c>
      <c r="AG103" s="392">
        <f t="shared" ca="1" si="158"/>
        <v>0</v>
      </c>
      <c r="AH103" s="391">
        <f t="shared" ca="1" si="159"/>
        <v>0</v>
      </c>
      <c r="AI103" s="391">
        <f t="shared" ca="1" si="105"/>
        <v>0</v>
      </c>
      <c r="AJ103" s="391">
        <f t="shared" ca="1" si="106"/>
        <v>0</v>
      </c>
      <c r="AK103" s="391">
        <f t="shared" ca="1" si="107"/>
        <v>1.7212653875769487E-3</v>
      </c>
      <c r="AL103" s="389">
        <f t="shared" ca="1" si="108"/>
        <v>5.4813649927735391</v>
      </c>
      <c r="AM103" s="389">
        <f t="shared" ca="1" si="109"/>
        <v>0.20036817824198563</v>
      </c>
      <c r="AN103" s="393">
        <f t="shared" ca="1" si="110"/>
        <v>0</v>
      </c>
      <c r="AO103" s="389">
        <f t="shared" ca="1" si="111"/>
        <v>8.7409228614440167E-3</v>
      </c>
      <c r="AP103" s="394"/>
      <c r="AQ103" s="372"/>
      <c r="AR103" s="389">
        <f t="shared" ca="1" si="173"/>
        <v>4.5199999999999978</v>
      </c>
      <c r="AS103" s="389">
        <f ca="1">'Site&amp;Soil'!$H$173*EXP('Site&amp;Soil'!$H$174*AR103)</f>
        <v>0</v>
      </c>
      <c r="AT103" s="389">
        <f t="shared" ca="1" si="112"/>
        <v>0.38250000000000001</v>
      </c>
      <c r="AU103" s="389">
        <f t="shared" si="176"/>
        <v>0</v>
      </c>
      <c r="AV103" s="390">
        <f t="shared" ca="1" si="113"/>
        <v>0</v>
      </c>
      <c r="AW103" s="391">
        <f t="shared" si="114"/>
        <v>0</v>
      </c>
      <c r="AX103" s="392">
        <f t="shared" si="115"/>
        <v>0</v>
      </c>
      <c r="AY103" s="392">
        <f t="shared" ca="1" si="160"/>
        <v>0</v>
      </c>
      <c r="AZ103" s="391">
        <f t="shared" ca="1" si="161"/>
        <v>0</v>
      </c>
      <c r="BA103" s="391">
        <f t="shared" ca="1" si="116"/>
        <v>0</v>
      </c>
      <c r="BB103" s="391">
        <f t="shared" ca="1" si="117"/>
        <v>0</v>
      </c>
      <c r="BC103" s="391">
        <f t="shared" ca="1" si="118"/>
        <v>0</v>
      </c>
      <c r="BD103" s="389">
        <f t="shared" ca="1" si="119"/>
        <v>4.5199999999999978</v>
      </c>
      <c r="BE103" s="389">
        <f t="shared" ca="1" si="120"/>
        <v>4.5899999999999025E-2</v>
      </c>
      <c r="BF103" s="393">
        <f t="shared" ca="1" si="121"/>
        <v>0</v>
      </c>
      <c r="BG103" s="389">
        <f t="shared" ca="1" si="122"/>
        <v>0</v>
      </c>
      <c r="BH103" s="394"/>
      <c r="BI103" s="372"/>
      <c r="BJ103" s="392"/>
      <c r="BK103" s="372"/>
      <c r="BL103" s="372"/>
      <c r="BM103" s="372"/>
      <c r="BN103" s="372"/>
      <c r="BO103" s="372"/>
      <c r="BP103" s="372"/>
      <c r="BQ103" s="372"/>
      <c r="BR103" s="372"/>
      <c r="BS103" s="372"/>
      <c r="BT103" s="372"/>
      <c r="BU103" s="372"/>
      <c r="BV103" s="372"/>
      <c r="BW103" s="372"/>
      <c r="BX103" s="372"/>
      <c r="BZ103" s="388"/>
      <c r="CA103" s="388"/>
      <c r="CB103" s="19"/>
      <c r="CC103" s="372"/>
      <c r="CD103" s="389" t="e">
        <f t="shared" ca="1" si="162"/>
        <v>#VALUE!</v>
      </c>
      <c r="CE103" s="389" t="e">
        <f ca="1">'Site&amp;Soil'!$F$173*EXP('Site&amp;Soil'!$F$174*CD103)</f>
        <v>#VALUE!</v>
      </c>
      <c r="CF103" s="389" t="e">
        <f t="shared" ca="1" si="123"/>
        <v>#VALUE!</v>
      </c>
      <c r="CG103" s="389">
        <f t="shared" si="177"/>
        <v>0</v>
      </c>
      <c r="CH103" s="390" t="e">
        <f t="shared" ca="1" si="124"/>
        <v>#VALUE!</v>
      </c>
      <c r="CI103" s="391">
        <f t="shared" si="125"/>
        <v>0</v>
      </c>
      <c r="CJ103" s="392">
        <f t="shared" si="126"/>
        <v>0</v>
      </c>
      <c r="CK103" s="392" t="e">
        <f t="shared" ca="1" si="163"/>
        <v>#VALUE!</v>
      </c>
      <c r="CL103" s="391" t="e">
        <f t="shared" ca="1" si="164"/>
        <v>#VALUE!</v>
      </c>
      <c r="CM103" s="391" t="e">
        <f t="shared" ca="1" si="127"/>
        <v>#VALUE!</v>
      </c>
      <c r="CN103" s="391" t="e">
        <f t="shared" ca="1" si="128"/>
        <v>#VALUE!</v>
      </c>
      <c r="CO103" s="391" t="e">
        <f t="shared" ca="1" si="129"/>
        <v>#VALUE!</v>
      </c>
      <c r="CP103" s="389" t="e">
        <f t="shared" ca="1" si="130"/>
        <v>#VALUE!</v>
      </c>
      <c r="CQ103" s="389" t="e">
        <f t="shared" ca="1" si="131"/>
        <v>#VALUE!</v>
      </c>
      <c r="CR103" s="393" t="e">
        <f t="shared" ca="1" si="132"/>
        <v>#VALUE!</v>
      </c>
      <c r="CS103" s="389" t="e">
        <f t="shared" ca="1" si="133"/>
        <v>#VALUE!</v>
      </c>
      <c r="CT103" s="394"/>
      <c r="CU103" s="372"/>
      <c r="CV103" s="389" t="e">
        <f t="shared" ca="1" si="165"/>
        <v>#VALUE!</v>
      </c>
      <c r="CW103" s="389" t="e">
        <f ca="1">'Site&amp;Soil'!$G$173*EXP('Site&amp;Soil'!$G$174*CV103)</f>
        <v>#VALUE!</v>
      </c>
      <c r="CX103" s="389" t="e">
        <f t="shared" ca="1" si="134"/>
        <v>#VALUE!</v>
      </c>
      <c r="CY103" s="389">
        <f t="shared" si="178"/>
        <v>0</v>
      </c>
      <c r="CZ103" s="390" t="e">
        <f t="shared" ca="1" si="135"/>
        <v>#VALUE!</v>
      </c>
      <c r="DA103" s="391">
        <f t="shared" si="136"/>
        <v>0</v>
      </c>
      <c r="DB103" s="392">
        <f t="shared" si="137"/>
        <v>0</v>
      </c>
      <c r="DC103" s="392" t="e">
        <f t="shared" ca="1" si="166"/>
        <v>#VALUE!</v>
      </c>
      <c r="DD103" s="391" t="e">
        <f t="shared" ca="1" si="167"/>
        <v>#VALUE!</v>
      </c>
      <c r="DE103" s="391" t="e">
        <f t="shared" ca="1" si="138"/>
        <v>#VALUE!</v>
      </c>
      <c r="DF103" s="391" t="e">
        <f t="shared" ca="1" si="139"/>
        <v>#VALUE!</v>
      </c>
      <c r="DG103" s="391" t="e">
        <f t="shared" ca="1" si="140"/>
        <v>#VALUE!</v>
      </c>
      <c r="DH103" s="389" t="e">
        <f t="shared" ca="1" si="141"/>
        <v>#VALUE!</v>
      </c>
      <c r="DI103" s="389" t="e">
        <f t="shared" ca="1" si="142"/>
        <v>#VALUE!</v>
      </c>
      <c r="DJ103" s="393" t="e">
        <f t="shared" ca="1" si="143"/>
        <v>#VALUE!</v>
      </c>
      <c r="DK103" s="389" t="e">
        <f t="shared" ca="1" si="144"/>
        <v>#VALUE!</v>
      </c>
      <c r="DL103" s="394"/>
      <c r="DM103" s="372"/>
      <c r="DN103" s="389" t="e">
        <f t="shared" ca="1" si="168"/>
        <v>#VALUE!</v>
      </c>
      <c r="DO103" s="389" t="e">
        <f ca="1">'Site&amp;Soil'!$H$173*EXP('Site&amp;Soil'!$H$174*DN103)</f>
        <v>#VALUE!</v>
      </c>
      <c r="DP103" s="389" t="e">
        <f t="shared" ca="1" si="145"/>
        <v>#VALUE!</v>
      </c>
      <c r="DQ103" s="389">
        <f t="shared" si="179"/>
        <v>0</v>
      </c>
      <c r="DR103" s="390" t="e">
        <f t="shared" ca="1" si="146"/>
        <v>#VALUE!</v>
      </c>
      <c r="DS103" s="391">
        <f t="shared" si="147"/>
        <v>0</v>
      </c>
      <c r="DT103" s="392">
        <f t="shared" si="148"/>
        <v>0</v>
      </c>
      <c r="DU103" s="392" t="e">
        <f t="shared" ca="1" si="169"/>
        <v>#VALUE!</v>
      </c>
      <c r="DV103" s="391" t="e">
        <f t="shared" ca="1" si="170"/>
        <v>#VALUE!</v>
      </c>
      <c r="DW103" s="391" t="e">
        <f t="shared" ca="1" si="149"/>
        <v>#VALUE!</v>
      </c>
      <c r="DX103" s="391" t="e">
        <f t="shared" ca="1" si="150"/>
        <v>#VALUE!</v>
      </c>
      <c r="DY103" s="391" t="e">
        <f t="shared" ca="1" si="151"/>
        <v>#VALUE!</v>
      </c>
      <c r="DZ103" s="389" t="e">
        <f t="shared" ca="1" si="152"/>
        <v>#VALUE!</v>
      </c>
      <c r="EA103" s="389" t="e">
        <f t="shared" ca="1" si="153"/>
        <v>#VALUE!</v>
      </c>
      <c r="EB103" s="393" t="e">
        <f t="shared" ca="1" si="154"/>
        <v>#VALUE!</v>
      </c>
      <c r="EC103" s="389" t="e">
        <f t="shared" ca="1" si="155"/>
        <v>#VALUE!</v>
      </c>
      <c r="ED103" s="394"/>
      <c r="EE103" s="372"/>
      <c r="EF103" s="392"/>
      <c r="EG103" s="372"/>
      <c r="EH103" s="372"/>
      <c r="EI103" s="372"/>
      <c r="EJ103" s="372"/>
      <c r="EK103" s="372"/>
      <c r="EL103" s="372"/>
      <c r="EM103" s="372"/>
      <c r="EN103" s="372"/>
      <c r="EO103" s="372"/>
      <c r="EP103" s="372"/>
      <c r="EQ103" s="372"/>
      <c r="ER103" s="372"/>
      <c r="ES103" s="372"/>
      <c r="ET103" s="372"/>
    </row>
    <row r="104" spans="1:150" x14ac:dyDescent="0.2">
      <c r="A104" s="372"/>
      <c r="B104" s="372">
        <v>96</v>
      </c>
      <c r="C104" s="372" t="s">
        <v>311</v>
      </c>
      <c r="D104" s="388"/>
      <c r="E104" s="388"/>
      <c r="F104" s="19"/>
      <c r="G104" s="372"/>
      <c r="H104" s="389">
        <f t="shared" ca="1" si="171"/>
        <v>5.925285443692605</v>
      </c>
      <c r="I104" s="389">
        <f ca="1">'Site&amp;Soil'!$F$173*EXP('Site&amp;Soil'!$F$174*H104)</f>
        <v>0</v>
      </c>
      <c r="J104" s="389">
        <f t="shared" ca="1" si="90"/>
        <v>0.45000000000000007</v>
      </c>
      <c r="K104" s="389">
        <f t="shared" ca="1" si="174"/>
        <v>0.2566091252630372</v>
      </c>
      <c r="L104" s="390">
        <f t="shared" ca="1" si="91"/>
        <v>2.9666543876925256E-3</v>
      </c>
      <c r="M104" s="391">
        <f t="shared" si="92"/>
        <v>0</v>
      </c>
      <c r="N104" s="392">
        <f t="shared" si="93"/>
        <v>0</v>
      </c>
      <c r="O104" s="392">
        <f t="shared" ca="1" si="156"/>
        <v>15103.095899862312</v>
      </c>
      <c r="P104" s="391">
        <f t="shared" ca="1" si="157"/>
        <v>0.61761500054541352</v>
      </c>
      <c r="Q104" s="391">
        <f t="shared" ca="1" si="94"/>
        <v>4.4805665719067521E-3</v>
      </c>
      <c r="R104" s="391">
        <f t="shared" ca="1" si="95"/>
        <v>5.6735059597151692E-4</v>
      </c>
      <c r="S104" s="391">
        <f t="shared" ca="1" si="96"/>
        <v>8.6960355020782986E-3</v>
      </c>
      <c r="T104" s="389">
        <f t="shared" ca="1" si="97"/>
        <v>5.9339814791946832</v>
      </c>
      <c r="U104" s="389">
        <f t="shared" ca="1" si="98"/>
        <v>0.4202916656376075</v>
      </c>
      <c r="V104" s="393">
        <f t="shared" ca="1" si="99"/>
        <v>2.9295731964455972E-3</v>
      </c>
      <c r="W104" s="389">
        <f t="shared" ca="1" si="100"/>
        <v>-6.5101626587679932E-3</v>
      </c>
      <c r="X104" s="394"/>
      <c r="Y104" s="372"/>
      <c r="Z104" s="389">
        <f t="shared" ca="1" si="172"/>
        <v>5.4901059156349827</v>
      </c>
      <c r="AA104" s="389">
        <f ca="1">'Site&amp;Soil'!$G$173*EXP('Site&amp;Soil'!$G$174*Z104)</f>
        <v>0</v>
      </c>
      <c r="AB104" s="389">
        <f t="shared" ca="1" si="101"/>
        <v>0.41625000000000001</v>
      </c>
      <c r="AC104" s="389">
        <f t="shared" si="175"/>
        <v>0</v>
      </c>
      <c r="AD104" s="390">
        <f t="shared" ca="1" si="102"/>
        <v>0</v>
      </c>
      <c r="AE104" s="391">
        <f t="shared" si="103"/>
        <v>0</v>
      </c>
      <c r="AF104" s="392">
        <f t="shared" si="104"/>
        <v>0</v>
      </c>
      <c r="AG104" s="392">
        <f t="shared" ca="1" si="158"/>
        <v>0</v>
      </c>
      <c r="AH104" s="391">
        <f t="shared" ca="1" si="159"/>
        <v>0</v>
      </c>
      <c r="AI104" s="391">
        <f t="shared" ca="1" si="105"/>
        <v>0</v>
      </c>
      <c r="AJ104" s="391">
        <f t="shared" ca="1" si="106"/>
        <v>0</v>
      </c>
      <c r="AK104" s="391">
        <f t="shared" ca="1" si="107"/>
        <v>1.363004434766407E-3</v>
      </c>
      <c r="AL104" s="389">
        <f t="shared" ca="1" si="108"/>
        <v>5.4914689200697495</v>
      </c>
      <c r="AM104" s="389">
        <f t="shared" ca="1" si="109"/>
        <v>0.20457393797903323</v>
      </c>
      <c r="AN104" s="393">
        <f t="shared" ca="1" si="110"/>
        <v>0</v>
      </c>
      <c r="AO104" s="389">
        <f t="shared" ca="1" si="111"/>
        <v>7.0380136851545877E-3</v>
      </c>
      <c r="AP104" s="394"/>
      <c r="AQ104" s="372"/>
      <c r="AR104" s="389">
        <f t="shared" ca="1" si="173"/>
        <v>4.5199999999999978</v>
      </c>
      <c r="AS104" s="389">
        <f ca="1">'Site&amp;Soil'!$H$173*EXP('Site&amp;Soil'!$H$174*AR104)</f>
        <v>0</v>
      </c>
      <c r="AT104" s="389">
        <f t="shared" ca="1" si="112"/>
        <v>0.38250000000000001</v>
      </c>
      <c r="AU104" s="389">
        <f t="shared" si="176"/>
        <v>0</v>
      </c>
      <c r="AV104" s="390">
        <f t="shared" ca="1" si="113"/>
        <v>0</v>
      </c>
      <c r="AW104" s="391">
        <f t="shared" si="114"/>
        <v>0</v>
      </c>
      <c r="AX104" s="392">
        <f t="shared" si="115"/>
        <v>0</v>
      </c>
      <c r="AY104" s="392">
        <f t="shared" ca="1" si="160"/>
        <v>0</v>
      </c>
      <c r="AZ104" s="391">
        <f t="shared" ca="1" si="161"/>
        <v>0</v>
      </c>
      <c r="BA104" s="391">
        <f t="shared" ca="1" si="116"/>
        <v>0</v>
      </c>
      <c r="BB104" s="391">
        <f t="shared" ca="1" si="117"/>
        <v>0</v>
      </c>
      <c r="BC104" s="391">
        <f t="shared" ca="1" si="118"/>
        <v>0</v>
      </c>
      <c r="BD104" s="389">
        <f t="shared" ca="1" si="119"/>
        <v>4.5199999999999978</v>
      </c>
      <c r="BE104" s="389">
        <f t="shared" ca="1" si="120"/>
        <v>4.5899999999999025E-2</v>
      </c>
      <c r="BF104" s="393">
        <f t="shared" ca="1" si="121"/>
        <v>0</v>
      </c>
      <c r="BG104" s="389">
        <f t="shared" ca="1" si="122"/>
        <v>0</v>
      </c>
      <c r="BH104" s="394"/>
      <c r="BI104" s="372"/>
      <c r="BJ104" s="392"/>
      <c r="BK104" s="372"/>
      <c r="BL104" s="372"/>
      <c r="BM104" s="372"/>
      <c r="BN104" s="372"/>
      <c r="BO104" s="372"/>
      <c r="BP104" s="372"/>
      <c r="BQ104" s="372"/>
      <c r="BR104" s="372"/>
      <c r="BS104" s="372"/>
      <c r="BT104" s="372"/>
      <c r="BU104" s="372"/>
      <c r="BV104" s="372"/>
      <c r="BW104" s="372"/>
      <c r="BX104" s="372"/>
      <c r="BZ104" s="388"/>
      <c r="CA104" s="388"/>
      <c r="CB104" s="19"/>
      <c r="CC104" s="372"/>
      <c r="CD104" s="389" t="e">
        <f t="shared" ca="1" si="162"/>
        <v>#VALUE!</v>
      </c>
      <c r="CE104" s="389" t="e">
        <f ca="1">'Site&amp;Soil'!$F$173*EXP('Site&amp;Soil'!$F$174*CD104)</f>
        <v>#VALUE!</v>
      </c>
      <c r="CF104" s="389" t="e">
        <f t="shared" ca="1" si="123"/>
        <v>#VALUE!</v>
      </c>
      <c r="CG104" s="389">
        <f t="shared" si="177"/>
        <v>0</v>
      </c>
      <c r="CH104" s="390" t="e">
        <f t="shared" ca="1" si="124"/>
        <v>#VALUE!</v>
      </c>
      <c r="CI104" s="391">
        <f t="shared" si="125"/>
        <v>0</v>
      </c>
      <c r="CJ104" s="392">
        <f t="shared" si="126"/>
        <v>0</v>
      </c>
      <c r="CK104" s="392" t="e">
        <f t="shared" ca="1" si="163"/>
        <v>#VALUE!</v>
      </c>
      <c r="CL104" s="391" t="e">
        <f t="shared" ca="1" si="164"/>
        <v>#VALUE!</v>
      </c>
      <c r="CM104" s="391" t="e">
        <f t="shared" ca="1" si="127"/>
        <v>#VALUE!</v>
      </c>
      <c r="CN104" s="391" t="e">
        <f t="shared" ca="1" si="128"/>
        <v>#VALUE!</v>
      </c>
      <c r="CO104" s="391" t="e">
        <f t="shared" ca="1" si="129"/>
        <v>#VALUE!</v>
      </c>
      <c r="CP104" s="389" t="e">
        <f t="shared" ca="1" si="130"/>
        <v>#VALUE!</v>
      </c>
      <c r="CQ104" s="389" t="e">
        <f t="shared" ca="1" si="131"/>
        <v>#VALUE!</v>
      </c>
      <c r="CR104" s="393" t="e">
        <f t="shared" ca="1" si="132"/>
        <v>#VALUE!</v>
      </c>
      <c r="CS104" s="389" t="e">
        <f t="shared" ca="1" si="133"/>
        <v>#VALUE!</v>
      </c>
      <c r="CT104" s="394"/>
      <c r="CU104" s="372"/>
      <c r="CV104" s="389" t="e">
        <f t="shared" ca="1" si="165"/>
        <v>#VALUE!</v>
      </c>
      <c r="CW104" s="389" t="e">
        <f ca="1">'Site&amp;Soil'!$G$173*EXP('Site&amp;Soil'!$G$174*CV104)</f>
        <v>#VALUE!</v>
      </c>
      <c r="CX104" s="389" t="e">
        <f t="shared" ca="1" si="134"/>
        <v>#VALUE!</v>
      </c>
      <c r="CY104" s="389">
        <f t="shared" si="178"/>
        <v>0</v>
      </c>
      <c r="CZ104" s="390" t="e">
        <f t="shared" ca="1" si="135"/>
        <v>#VALUE!</v>
      </c>
      <c r="DA104" s="391">
        <f t="shared" si="136"/>
        <v>0</v>
      </c>
      <c r="DB104" s="392">
        <f t="shared" si="137"/>
        <v>0</v>
      </c>
      <c r="DC104" s="392" t="e">
        <f t="shared" ca="1" si="166"/>
        <v>#VALUE!</v>
      </c>
      <c r="DD104" s="391" t="e">
        <f t="shared" ca="1" si="167"/>
        <v>#VALUE!</v>
      </c>
      <c r="DE104" s="391" t="e">
        <f t="shared" ca="1" si="138"/>
        <v>#VALUE!</v>
      </c>
      <c r="DF104" s="391" t="e">
        <f t="shared" ca="1" si="139"/>
        <v>#VALUE!</v>
      </c>
      <c r="DG104" s="391" t="e">
        <f t="shared" ca="1" si="140"/>
        <v>#VALUE!</v>
      </c>
      <c r="DH104" s="389" t="e">
        <f t="shared" ca="1" si="141"/>
        <v>#VALUE!</v>
      </c>
      <c r="DI104" s="389" t="e">
        <f t="shared" ca="1" si="142"/>
        <v>#VALUE!</v>
      </c>
      <c r="DJ104" s="393" t="e">
        <f t="shared" ca="1" si="143"/>
        <v>#VALUE!</v>
      </c>
      <c r="DK104" s="389" t="e">
        <f t="shared" ca="1" si="144"/>
        <v>#VALUE!</v>
      </c>
      <c r="DL104" s="394"/>
      <c r="DM104" s="372"/>
      <c r="DN104" s="389" t="e">
        <f t="shared" ca="1" si="168"/>
        <v>#VALUE!</v>
      </c>
      <c r="DO104" s="389" t="e">
        <f ca="1">'Site&amp;Soil'!$H$173*EXP('Site&amp;Soil'!$H$174*DN104)</f>
        <v>#VALUE!</v>
      </c>
      <c r="DP104" s="389" t="e">
        <f t="shared" ca="1" si="145"/>
        <v>#VALUE!</v>
      </c>
      <c r="DQ104" s="389">
        <f t="shared" si="179"/>
        <v>0</v>
      </c>
      <c r="DR104" s="390" t="e">
        <f t="shared" ca="1" si="146"/>
        <v>#VALUE!</v>
      </c>
      <c r="DS104" s="391">
        <f t="shared" si="147"/>
        <v>0</v>
      </c>
      <c r="DT104" s="392">
        <f t="shared" si="148"/>
        <v>0</v>
      </c>
      <c r="DU104" s="392" t="e">
        <f t="shared" ca="1" si="169"/>
        <v>#VALUE!</v>
      </c>
      <c r="DV104" s="391" t="e">
        <f t="shared" ca="1" si="170"/>
        <v>#VALUE!</v>
      </c>
      <c r="DW104" s="391" t="e">
        <f t="shared" ca="1" si="149"/>
        <v>#VALUE!</v>
      </c>
      <c r="DX104" s="391" t="e">
        <f t="shared" ca="1" si="150"/>
        <v>#VALUE!</v>
      </c>
      <c r="DY104" s="391" t="e">
        <f t="shared" ca="1" si="151"/>
        <v>#VALUE!</v>
      </c>
      <c r="DZ104" s="389" t="e">
        <f t="shared" ca="1" si="152"/>
        <v>#VALUE!</v>
      </c>
      <c r="EA104" s="389" t="e">
        <f t="shared" ca="1" si="153"/>
        <v>#VALUE!</v>
      </c>
      <c r="EB104" s="393" t="e">
        <f t="shared" ca="1" si="154"/>
        <v>#VALUE!</v>
      </c>
      <c r="EC104" s="389" t="e">
        <f t="shared" ca="1" si="155"/>
        <v>#VALUE!</v>
      </c>
      <c r="ED104" s="394"/>
      <c r="EE104" s="372"/>
      <c r="EF104" s="392"/>
      <c r="EG104" s="372"/>
      <c r="EH104" s="372"/>
      <c r="EI104" s="372"/>
      <c r="EJ104" s="372"/>
      <c r="EK104" s="372"/>
      <c r="EL104" s="372"/>
      <c r="EM104" s="372"/>
      <c r="EN104" s="372"/>
      <c r="EO104" s="372"/>
      <c r="EP104" s="372"/>
      <c r="EQ104" s="372"/>
      <c r="ER104" s="372"/>
      <c r="ES104" s="372"/>
      <c r="ET104" s="372"/>
    </row>
    <row r="105" spans="1:150" x14ac:dyDescent="0.2">
      <c r="A105" s="372">
        <f>A93+1</f>
        <v>9</v>
      </c>
      <c r="B105" s="372">
        <v>97</v>
      </c>
      <c r="C105" s="372" t="s">
        <v>300</v>
      </c>
      <c r="D105" s="388">
        <f ca="1">OFFSET(Apply_Lime!$H$16,$A105,0)</f>
        <v>0</v>
      </c>
      <c r="E105" s="388">
        <f ca="1">OFFSET(Apply_Lime!$I$16,$A105,0)*G105</f>
        <v>0</v>
      </c>
      <c r="F105" s="388">
        <f ca="1">OFFSET(Apply_Lime!$I$16,$A105,0)*(1-G105)</f>
        <v>0</v>
      </c>
      <c r="G105" s="566">
        <f>'Profit Calculator'!N28</f>
        <v>0</v>
      </c>
      <c r="H105" s="389">
        <f t="shared" ca="1" si="171"/>
        <v>5.9274713165359154</v>
      </c>
      <c r="I105" s="389">
        <f ca="1">'Site&amp;Soil'!$F$173*EXP('Site&amp;Soil'!$F$174*H105)</f>
        <v>0</v>
      </c>
      <c r="J105" s="389">
        <f t="shared" ca="1" si="90"/>
        <v>0.45000000000000007</v>
      </c>
      <c r="K105" s="389">
        <f t="shared" ca="1" si="174"/>
        <v>9.1496801351106175E-2</v>
      </c>
      <c r="L105" s="390">
        <f t="shared" ca="1" si="91"/>
        <v>1.0523372704843873E-3</v>
      </c>
      <c r="M105" s="391">
        <f t="shared" ca="1" si="92"/>
        <v>0</v>
      </c>
      <c r="N105" s="392">
        <f t="shared" ca="1" si="93"/>
        <v>0</v>
      </c>
      <c r="O105" s="392">
        <f t="shared" ca="1" si="156"/>
        <v>14993.528569791855</v>
      </c>
      <c r="P105" s="391">
        <f t="shared" ca="1" si="157"/>
        <v>0.61313443397350675</v>
      </c>
      <c r="Q105" s="391">
        <f t="shared" ca="1" si="94"/>
        <v>1.577824893006444E-3</v>
      </c>
      <c r="R105" s="391">
        <f t="shared" ca="1" si="95"/>
        <v>2.0000364531281222E-4</v>
      </c>
      <c r="S105" s="391">
        <f t="shared" ca="1" si="96"/>
        <v>3.0618249948747367E-3</v>
      </c>
      <c r="T105" s="389">
        <f t="shared" ca="1" si="97"/>
        <v>5.9305331415307903</v>
      </c>
      <c r="U105" s="389">
        <f t="shared" ca="1" si="98"/>
        <v>0.41873991368885566</v>
      </c>
      <c r="V105" s="393">
        <f t="shared" ca="1" si="99"/>
        <v>1.0324841954374219E-3</v>
      </c>
      <c r="W105" s="389">
        <f t="shared" ca="1" si="100"/>
        <v>-2.2944093231942702E-3</v>
      </c>
      <c r="X105" s="394"/>
      <c r="Y105" s="372"/>
      <c r="Z105" s="389">
        <f t="shared" ca="1" si="172"/>
        <v>5.4985069337549044</v>
      </c>
      <c r="AA105" s="389">
        <f ca="1">'Site&amp;Soil'!$G$173*EXP('Site&amp;Soil'!$G$174*Z105)</f>
        <v>0</v>
      </c>
      <c r="AB105" s="389">
        <f t="shared" ca="1" si="101"/>
        <v>0.41625000000000001</v>
      </c>
      <c r="AC105" s="389">
        <f t="shared" si="175"/>
        <v>0</v>
      </c>
      <c r="AD105" s="390">
        <f t="shared" ca="1" si="102"/>
        <v>0</v>
      </c>
      <c r="AE105" s="391">
        <f t="shared" ca="1" si="103"/>
        <v>0</v>
      </c>
      <c r="AF105" s="392">
        <f t="shared" ca="1" si="104"/>
        <v>0</v>
      </c>
      <c r="AG105" s="392">
        <f t="shared" ca="1" si="158"/>
        <v>0</v>
      </c>
      <c r="AH105" s="391">
        <f t="shared" ca="1" si="159"/>
        <v>0</v>
      </c>
      <c r="AI105" s="391">
        <f t="shared" ca="1" si="105"/>
        <v>0</v>
      </c>
      <c r="AJ105" s="391">
        <f t="shared" ca="1" si="106"/>
        <v>0</v>
      </c>
      <c r="AK105" s="391">
        <f t="shared" ca="1" si="107"/>
        <v>4.8048923798873805E-4</v>
      </c>
      <c r="AL105" s="389">
        <f t="shared" ca="1" si="108"/>
        <v>5.4989874229928928</v>
      </c>
      <c r="AM105" s="389">
        <f t="shared" ca="1" si="109"/>
        <v>0.20770351482079163</v>
      </c>
      <c r="AN105" s="393">
        <f t="shared" ca="1" si="110"/>
        <v>0</v>
      </c>
      <c r="AO105" s="389">
        <f t="shared" ca="1" si="111"/>
        <v>2.4804425115613738E-3</v>
      </c>
      <c r="AP105" s="394"/>
      <c r="AQ105" s="372"/>
      <c r="AR105" s="389">
        <f t="shared" ca="1" si="173"/>
        <v>4.5199999999999978</v>
      </c>
      <c r="AS105" s="389">
        <f ca="1">'Site&amp;Soil'!$H$173*EXP('Site&amp;Soil'!$H$174*AR105)</f>
        <v>0</v>
      </c>
      <c r="AT105" s="389">
        <f t="shared" ca="1" si="112"/>
        <v>0.38250000000000001</v>
      </c>
      <c r="AU105" s="389">
        <f t="shared" si="176"/>
        <v>0</v>
      </c>
      <c r="AV105" s="390">
        <f t="shared" ca="1" si="113"/>
        <v>0</v>
      </c>
      <c r="AW105" s="391">
        <f t="shared" ca="1" si="114"/>
        <v>0</v>
      </c>
      <c r="AX105" s="392">
        <f t="shared" ca="1" si="115"/>
        <v>0</v>
      </c>
      <c r="AY105" s="392">
        <f t="shared" ca="1" si="160"/>
        <v>0</v>
      </c>
      <c r="AZ105" s="391">
        <f t="shared" ca="1" si="161"/>
        <v>0</v>
      </c>
      <c r="BA105" s="391">
        <f t="shared" ca="1" si="116"/>
        <v>0</v>
      </c>
      <c r="BB105" s="391">
        <f t="shared" ca="1" si="117"/>
        <v>0</v>
      </c>
      <c r="BC105" s="391">
        <f t="shared" ca="1" si="118"/>
        <v>0</v>
      </c>
      <c r="BD105" s="389">
        <f t="shared" ca="1" si="119"/>
        <v>4.5199999999999978</v>
      </c>
      <c r="BE105" s="389">
        <f t="shared" ca="1" si="120"/>
        <v>4.5899999999999025E-2</v>
      </c>
      <c r="BF105" s="393">
        <f t="shared" ca="1" si="121"/>
        <v>0</v>
      </c>
      <c r="BG105" s="389">
        <f t="shared" ca="1" si="122"/>
        <v>0</v>
      </c>
      <c r="BH105" s="394"/>
      <c r="BI105" s="372"/>
      <c r="BJ105" s="392"/>
      <c r="BK105" s="372"/>
      <c r="BL105" s="372"/>
      <c r="BM105" s="372"/>
      <c r="BN105" s="372"/>
      <c r="BO105" s="372"/>
      <c r="BP105" s="372"/>
      <c r="BQ105" s="372"/>
      <c r="BR105" s="372"/>
      <c r="BS105" s="372"/>
      <c r="BT105" s="372"/>
      <c r="BU105" s="372"/>
      <c r="BV105" s="372"/>
      <c r="BW105" s="372"/>
      <c r="BX105" s="372"/>
      <c r="BZ105" s="388">
        <f ca="1">OFFSET(Apply_Lime!$O$16,$A105,0)</f>
        <v>0</v>
      </c>
      <c r="CA105" s="388">
        <f ca="1">OFFSET(Apply_Lime!$P$16,$A105,0)*CA$7</f>
        <v>0</v>
      </c>
      <c r="CB105" s="388">
        <f ca="1">OFFSET(Apply_Lime!$P$16,$A105,0)*CB$7</f>
        <v>0</v>
      </c>
      <c r="CC105" s="372"/>
      <c r="CD105" s="389" t="e">
        <f t="shared" ca="1" si="162"/>
        <v>#VALUE!</v>
      </c>
      <c r="CE105" s="389" t="e">
        <f ca="1">'Site&amp;Soil'!$F$173*EXP('Site&amp;Soil'!$F$174*CD105)</f>
        <v>#VALUE!</v>
      </c>
      <c r="CF105" s="389" t="e">
        <f t="shared" ca="1" si="123"/>
        <v>#VALUE!</v>
      </c>
      <c r="CG105" s="389">
        <f t="shared" si="177"/>
        <v>0</v>
      </c>
      <c r="CH105" s="390" t="e">
        <f t="shared" ca="1" si="124"/>
        <v>#VALUE!</v>
      </c>
      <c r="CI105" s="391">
        <f t="shared" ca="1" si="125"/>
        <v>0</v>
      </c>
      <c r="CJ105" s="392">
        <f t="shared" ca="1" si="126"/>
        <v>0</v>
      </c>
      <c r="CK105" s="392" t="e">
        <f t="shared" ca="1" si="163"/>
        <v>#VALUE!</v>
      </c>
      <c r="CL105" s="391" t="e">
        <f t="shared" ca="1" si="164"/>
        <v>#VALUE!</v>
      </c>
      <c r="CM105" s="391" t="e">
        <f t="shared" ca="1" si="127"/>
        <v>#VALUE!</v>
      </c>
      <c r="CN105" s="391" t="e">
        <f t="shared" ca="1" si="128"/>
        <v>#VALUE!</v>
      </c>
      <c r="CO105" s="391" t="e">
        <f t="shared" ca="1" si="129"/>
        <v>#VALUE!</v>
      </c>
      <c r="CP105" s="389" t="e">
        <f t="shared" ca="1" si="130"/>
        <v>#VALUE!</v>
      </c>
      <c r="CQ105" s="389" t="e">
        <f t="shared" ca="1" si="131"/>
        <v>#VALUE!</v>
      </c>
      <c r="CR105" s="393" t="e">
        <f t="shared" ca="1" si="132"/>
        <v>#VALUE!</v>
      </c>
      <c r="CS105" s="389" t="e">
        <f t="shared" ca="1" si="133"/>
        <v>#VALUE!</v>
      </c>
      <c r="CT105" s="394"/>
      <c r="CU105" s="372"/>
      <c r="CV105" s="389" t="e">
        <f t="shared" ca="1" si="165"/>
        <v>#VALUE!</v>
      </c>
      <c r="CW105" s="389" t="e">
        <f ca="1">'Site&amp;Soil'!$G$173*EXP('Site&amp;Soil'!$G$174*CV105)</f>
        <v>#VALUE!</v>
      </c>
      <c r="CX105" s="389" t="e">
        <f t="shared" ca="1" si="134"/>
        <v>#VALUE!</v>
      </c>
      <c r="CY105" s="389">
        <f t="shared" si="178"/>
        <v>0</v>
      </c>
      <c r="CZ105" s="390" t="e">
        <f t="shared" ca="1" si="135"/>
        <v>#VALUE!</v>
      </c>
      <c r="DA105" s="391">
        <f t="shared" ca="1" si="136"/>
        <v>0</v>
      </c>
      <c r="DB105" s="392">
        <f t="shared" ca="1" si="137"/>
        <v>0</v>
      </c>
      <c r="DC105" s="392" t="e">
        <f t="shared" ca="1" si="166"/>
        <v>#VALUE!</v>
      </c>
      <c r="DD105" s="391" t="e">
        <f t="shared" ca="1" si="167"/>
        <v>#VALUE!</v>
      </c>
      <c r="DE105" s="391" t="e">
        <f t="shared" ca="1" si="138"/>
        <v>#VALUE!</v>
      </c>
      <c r="DF105" s="391" t="e">
        <f t="shared" ca="1" si="139"/>
        <v>#VALUE!</v>
      </c>
      <c r="DG105" s="391" t="e">
        <f t="shared" ca="1" si="140"/>
        <v>#VALUE!</v>
      </c>
      <c r="DH105" s="389" t="e">
        <f t="shared" ca="1" si="141"/>
        <v>#VALUE!</v>
      </c>
      <c r="DI105" s="389" t="e">
        <f t="shared" ca="1" si="142"/>
        <v>#VALUE!</v>
      </c>
      <c r="DJ105" s="393" t="e">
        <f t="shared" ca="1" si="143"/>
        <v>#VALUE!</v>
      </c>
      <c r="DK105" s="389" t="e">
        <f t="shared" ca="1" si="144"/>
        <v>#VALUE!</v>
      </c>
      <c r="DL105" s="394"/>
      <c r="DM105" s="372"/>
      <c r="DN105" s="389" t="e">
        <f t="shared" ca="1" si="168"/>
        <v>#VALUE!</v>
      </c>
      <c r="DO105" s="389" t="e">
        <f ca="1">'Site&amp;Soil'!$H$173*EXP('Site&amp;Soil'!$H$174*DN105)</f>
        <v>#VALUE!</v>
      </c>
      <c r="DP105" s="389" t="e">
        <f t="shared" ca="1" si="145"/>
        <v>#VALUE!</v>
      </c>
      <c r="DQ105" s="389">
        <f t="shared" si="179"/>
        <v>0</v>
      </c>
      <c r="DR105" s="390" t="e">
        <f t="shared" ca="1" si="146"/>
        <v>#VALUE!</v>
      </c>
      <c r="DS105" s="391">
        <f t="shared" ca="1" si="147"/>
        <v>0</v>
      </c>
      <c r="DT105" s="392">
        <f t="shared" ca="1" si="148"/>
        <v>0</v>
      </c>
      <c r="DU105" s="392" t="e">
        <f t="shared" ca="1" si="169"/>
        <v>#VALUE!</v>
      </c>
      <c r="DV105" s="391" t="e">
        <f t="shared" ca="1" si="170"/>
        <v>#VALUE!</v>
      </c>
      <c r="DW105" s="391" t="e">
        <f t="shared" ca="1" si="149"/>
        <v>#VALUE!</v>
      </c>
      <c r="DX105" s="391" t="e">
        <f t="shared" ca="1" si="150"/>
        <v>#VALUE!</v>
      </c>
      <c r="DY105" s="391" t="e">
        <f t="shared" ca="1" si="151"/>
        <v>#VALUE!</v>
      </c>
      <c r="DZ105" s="389" t="e">
        <f t="shared" ca="1" si="152"/>
        <v>#VALUE!</v>
      </c>
      <c r="EA105" s="389" t="e">
        <f t="shared" ca="1" si="153"/>
        <v>#VALUE!</v>
      </c>
      <c r="EB105" s="393" t="e">
        <f t="shared" ca="1" si="154"/>
        <v>#VALUE!</v>
      </c>
      <c r="EC105" s="389" t="e">
        <f t="shared" ca="1" si="155"/>
        <v>#VALUE!</v>
      </c>
      <c r="ED105" s="394"/>
      <c r="EE105" s="372"/>
      <c r="EF105" s="392"/>
      <c r="EG105" s="372"/>
      <c r="EH105" s="372"/>
      <c r="EI105" s="372"/>
      <c r="EJ105" s="372"/>
      <c r="EK105" s="372"/>
      <c r="EL105" s="372"/>
      <c r="EM105" s="372"/>
      <c r="EN105" s="372"/>
      <c r="EO105" s="372"/>
      <c r="EP105" s="372"/>
      <c r="EQ105" s="372"/>
      <c r="ER105" s="372"/>
      <c r="ES105" s="372"/>
      <c r="ET105" s="372"/>
    </row>
    <row r="106" spans="1:150" x14ac:dyDescent="0.2">
      <c r="A106" s="372"/>
      <c r="B106" s="372">
        <v>98</v>
      </c>
      <c r="C106" s="372" t="s">
        <v>301</v>
      </c>
      <c r="D106" s="19"/>
      <c r="E106" s="19"/>
      <c r="F106" s="19"/>
      <c r="G106" s="372"/>
      <c r="H106" s="389">
        <f t="shared" ca="1" si="171"/>
        <v>5.9282387322075962</v>
      </c>
      <c r="I106" s="389">
        <f ca="1">'Site&amp;Soil'!$F$173*EXP('Site&amp;Soil'!$F$174*H106)</f>
        <v>0</v>
      </c>
      <c r="J106" s="389">
        <f t="shared" ca="1" si="90"/>
        <v>0.45000000000000007</v>
      </c>
      <c r="K106" s="389">
        <f t="shared" ca="1" si="174"/>
        <v>0.1373529669593018</v>
      </c>
      <c r="L106" s="390">
        <f t="shared" ca="1" si="91"/>
        <v>1.5768796571021526E-3</v>
      </c>
      <c r="M106" s="391">
        <f t="shared" si="92"/>
        <v>0</v>
      </c>
      <c r="N106" s="392">
        <f t="shared" si="93"/>
        <v>0</v>
      </c>
      <c r="O106" s="392">
        <f t="shared" ca="1" si="156"/>
        <v>14954.94459652174</v>
      </c>
      <c r="P106" s="391">
        <f t="shared" ca="1" si="157"/>
        <v>0.61155660908050036</v>
      </c>
      <c r="Q106" s="391">
        <f t="shared" ca="1" si="94"/>
        <v>2.3582147907344896E-3</v>
      </c>
      <c r="R106" s="391">
        <f t="shared" ca="1" si="95"/>
        <v>2.9903676274753996E-4</v>
      </c>
      <c r="S106" s="391">
        <f t="shared" ca="1" si="96"/>
        <v>4.5759511733043318E-3</v>
      </c>
      <c r="T106" s="389">
        <f t="shared" ca="1" si="97"/>
        <v>5.9328146833809008</v>
      </c>
      <c r="U106" s="389">
        <f t="shared" ca="1" si="98"/>
        <v>0.41976660752140543</v>
      </c>
      <c r="V106" s="393">
        <f t="shared" ca="1" si="99"/>
        <v>1.5619265811595724E-3</v>
      </c>
      <c r="W106" s="389">
        <f t="shared" ca="1" si="100"/>
        <v>-3.4709479581323827E-3</v>
      </c>
      <c r="X106" s="394"/>
      <c r="Y106" s="372"/>
      <c r="Z106" s="389">
        <f t="shared" ca="1" si="172"/>
        <v>5.5014678655044538</v>
      </c>
      <c r="AA106" s="389">
        <f ca="1">'Site&amp;Soil'!$G$173*EXP('Site&amp;Soil'!$G$174*Z106)</f>
        <v>0</v>
      </c>
      <c r="AB106" s="389">
        <f t="shared" ca="1" si="101"/>
        <v>0.41625000000000001</v>
      </c>
      <c r="AC106" s="389">
        <f t="shared" si="175"/>
        <v>0</v>
      </c>
      <c r="AD106" s="390">
        <f t="shared" ca="1" si="102"/>
        <v>0</v>
      </c>
      <c r="AE106" s="391">
        <f t="shared" si="103"/>
        <v>0</v>
      </c>
      <c r="AF106" s="392">
        <f t="shared" si="104"/>
        <v>0</v>
      </c>
      <c r="AG106" s="392">
        <f t="shared" ca="1" si="158"/>
        <v>0</v>
      </c>
      <c r="AH106" s="391">
        <f t="shared" ca="1" si="159"/>
        <v>0</v>
      </c>
      <c r="AI106" s="391">
        <f t="shared" ca="1" si="105"/>
        <v>0</v>
      </c>
      <c r="AJ106" s="391">
        <f t="shared" ca="1" si="106"/>
        <v>0</v>
      </c>
      <c r="AK106" s="391">
        <f t="shared" ca="1" si="107"/>
        <v>7.1840663723132727E-4</v>
      </c>
      <c r="AL106" s="389">
        <f t="shared" ca="1" si="108"/>
        <v>5.5021862721416852</v>
      </c>
      <c r="AM106" s="389">
        <f t="shared" ca="1" si="109"/>
        <v>0.20903503577897647</v>
      </c>
      <c r="AN106" s="393">
        <f t="shared" ca="1" si="110"/>
        <v>0</v>
      </c>
      <c r="AO106" s="389">
        <f t="shared" ca="1" si="111"/>
        <v>3.7523761709539276E-3</v>
      </c>
      <c r="AP106" s="394"/>
      <c r="AQ106" s="372"/>
      <c r="AR106" s="389">
        <f t="shared" ca="1" si="173"/>
        <v>4.5199999999999978</v>
      </c>
      <c r="AS106" s="389">
        <f ca="1">'Site&amp;Soil'!$H$173*EXP('Site&amp;Soil'!$H$174*AR106)</f>
        <v>0</v>
      </c>
      <c r="AT106" s="389">
        <f t="shared" ca="1" si="112"/>
        <v>0.38250000000000001</v>
      </c>
      <c r="AU106" s="389">
        <f t="shared" si="176"/>
        <v>0</v>
      </c>
      <c r="AV106" s="390">
        <f t="shared" ca="1" si="113"/>
        <v>0</v>
      </c>
      <c r="AW106" s="391">
        <f t="shared" si="114"/>
        <v>0</v>
      </c>
      <c r="AX106" s="392">
        <f t="shared" si="115"/>
        <v>0</v>
      </c>
      <c r="AY106" s="392">
        <f t="shared" ca="1" si="160"/>
        <v>0</v>
      </c>
      <c r="AZ106" s="391">
        <f t="shared" ca="1" si="161"/>
        <v>0</v>
      </c>
      <c r="BA106" s="391">
        <f t="shared" ca="1" si="116"/>
        <v>0</v>
      </c>
      <c r="BB106" s="391">
        <f t="shared" ca="1" si="117"/>
        <v>0</v>
      </c>
      <c r="BC106" s="391">
        <f t="shared" ca="1" si="118"/>
        <v>0</v>
      </c>
      <c r="BD106" s="389">
        <f t="shared" ca="1" si="119"/>
        <v>4.5199999999999978</v>
      </c>
      <c r="BE106" s="389">
        <f t="shared" ca="1" si="120"/>
        <v>4.5899999999999025E-2</v>
      </c>
      <c r="BF106" s="393">
        <f t="shared" ca="1" si="121"/>
        <v>0</v>
      </c>
      <c r="BG106" s="389">
        <f t="shared" ca="1" si="122"/>
        <v>0</v>
      </c>
      <c r="BH106" s="394"/>
      <c r="BI106" s="372"/>
      <c r="BJ106" s="392"/>
      <c r="BK106" s="372"/>
      <c r="BL106" s="372"/>
      <c r="BM106" s="372"/>
      <c r="BN106" s="372"/>
      <c r="BO106" s="372"/>
      <c r="BP106" s="372"/>
      <c r="BQ106" s="372"/>
      <c r="BR106" s="372"/>
      <c r="BS106" s="372"/>
      <c r="BT106" s="372"/>
      <c r="BU106" s="372"/>
      <c r="BV106" s="372"/>
      <c r="BW106" s="372"/>
      <c r="BX106" s="372"/>
      <c r="BZ106" s="19"/>
      <c r="CA106" s="19"/>
      <c r="CB106" s="19"/>
      <c r="CC106" s="372"/>
      <c r="CD106" s="389" t="e">
        <f t="shared" ca="1" si="162"/>
        <v>#VALUE!</v>
      </c>
      <c r="CE106" s="389" t="e">
        <f ca="1">'Site&amp;Soil'!$F$173*EXP('Site&amp;Soil'!$F$174*CD106)</f>
        <v>#VALUE!</v>
      </c>
      <c r="CF106" s="389" t="e">
        <f t="shared" ca="1" si="123"/>
        <v>#VALUE!</v>
      </c>
      <c r="CG106" s="389">
        <f t="shared" si="177"/>
        <v>0</v>
      </c>
      <c r="CH106" s="390" t="e">
        <f t="shared" ca="1" si="124"/>
        <v>#VALUE!</v>
      </c>
      <c r="CI106" s="391">
        <f t="shared" si="125"/>
        <v>0</v>
      </c>
      <c r="CJ106" s="392">
        <f t="shared" si="126"/>
        <v>0</v>
      </c>
      <c r="CK106" s="392" t="e">
        <f t="shared" ca="1" si="163"/>
        <v>#VALUE!</v>
      </c>
      <c r="CL106" s="391" t="e">
        <f t="shared" ca="1" si="164"/>
        <v>#VALUE!</v>
      </c>
      <c r="CM106" s="391" t="e">
        <f t="shared" ca="1" si="127"/>
        <v>#VALUE!</v>
      </c>
      <c r="CN106" s="391" t="e">
        <f t="shared" ca="1" si="128"/>
        <v>#VALUE!</v>
      </c>
      <c r="CO106" s="391" t="e">
        <f t="shared" ca="1" si="129"/>
        <v>#VALUE!</v>
      </c>
      <c r="CP106" s="389" t="e">
        <f t="shared" ca="1" si="130"/>
        <v>#VALUE!</v>
      </c>
      <c r="CQ106" s="389" t="e">
        <f t="shared" ca="1" si="131"/>
        <v>#VALUE!</v>
      </c>
      <c r="CR106" s="393" t="e">
        <f t="shared" ca="1" si="132"/>
        <v>#VALUE!</v>
      </c>
      <c r="CS106" s="389" t="e">
        <f t="shared" ca="1" si="133"/>
        <v>#VALUE!</v>
      </c>
      <c r="CT106" s="394"/>
      <c r="CU106" s="372"/>
      <c r="CV106" s="389" t="e">
        <f t="shared" ca="1" si="165"/>
        <v>#VALUE!</v>
      </c>
      <c r="CW106" s="389" t="e">
        <f ca="1">'Site&amp;Soil'!$G$173*EXP('Site&amp;Soil'!$G$174*CV106)</f>
        <v>#VALUE!</v>
      </c>
      <c r="CX106" s="389" t="e">
        <f t="shared" ca="1" si="134"/>
        <v>#VALUE!</v>
      </c>
      <c r="CY106" s="389">
        <f t="shared" si="178"/>
        <v>0</v>
      </c>
      <c r="CZ106" s="390" t="e">
        <f t="shared" ca="1" si="135"/>
        <v>#VALUE!</v>
      </c>
      <c r="DA106" s="391">
        <f t="shared" si="136"/>
        <v>0</v>
      </c>
      <c r="DB106" s="392">
        <f t="shared" si="137"/>
        <v>0</v>
      </c>
      <c r="DC106" s="392" t="e">
        <f t="shared" ca="1" si="166"/>
        <v>#VALUE!</v>
      </c>
      <c r="DD106" s="391" t="e">
        <f t="shared" ca="1" si="167"/>
        <v>#VALUE!</v>
      </c>
      <c r="DE106" s="391" t="e">
        <f t="shared" ca="1" si="138"/>
        <v>#VALUE!</v>
      </c>
      <c r="DF106" s="391" t="e">
        <f t="shared" ca="1" si="139"/>
        <v>#VALUE!</v>
      </c>
      <c r="DG106" s="391" t="e">
        <f t="shared" ca="1" si="140"/>
        <v>#VALUE!</v>
      </c>
      <c r="DH106" s="389" t="e">
        <f t="shared" ca="1" si="141"/>
        <v>#VALUE!</v>
      </c>
      <c r="DI106" s="389" t="e">
        <f t="shared" ca="1" si="142"/>
        <v>#VALUE!</v>
      </c>
      <c r="DJ106" s="393" t="e">
        <f t="shared" ca="1" si="143"/>
        <v>#VALUE!</v>
      </c>
      <c r="DK106" s="389" t="e">
        <f t="shared" ca="1" si="144"/>
        <v>#VALUE!</v>
      </c>
      <c r="DL106" s="394"/>
      <c r="DM106" s="372"/>
      <c r="DN106" s="389" t="e">
        <f t="shared" ca="1" si="168"/>
        <v>#VALUE!</v>
      </c>
      <c r="DO106" s="389" t="e">
        <f ca="1">'Site&amp;Soil'!$H$173*EXP('Site&amp;Soil'!$H$174*DN106)</f>
        <v>#VALUE!</v>
      </c>
      <c r="DP106" s="389" t="e">
        <f t="shared" ca="1" si="145"/>
        <v>#VALUE!</v>
      </c>
      <c r="DQ106" s="389">
        <f t="shared" si="179"/>
        <v>0</v>
      </c>
      <c r="DR106" s="390" t="e">
        <f t="shared" ca="1" si="146"/>
        <v>#VALUE!</v>
      </c>
      <c r="DS106" s="391">
        <f t="shared" si="147"/>
        <v>0</v>
      </c>
      <c r="DT106" s="392">
        <f t="shared" si="148"/>
        <v>0</v>
      </c>
      <c r="DU106" s="392" t="e">
        <f t="shared" ca="1" si="169"/>
        <v>#VALUE!</v>
      </c>
      <c r="DV106" s="391" t="e">
        <f t="shared" ca="1" si="170"/>
        <v>#VALUE!</v>
      </c>
      <c r="DW106" s="391" t="e">
        <f t="shared" ca="1" si="149"/>
        <v>#VALUE!</v>
      </c>
      <c r="DX106" s="391" t="e">
        <f t="shared" ca="1" si="150"/>
        <v>#VALUE!</v>
      </c>
      <c r="DY106" s="391" t="e">
        <f t="shared" ca="1" si="151"/>
        <v>#VALUE!</v>
      </c>
      <c r="DZ106" s="389" t="e">
        <f t="shared" ca="1" si="152"/>
        <v>#VALUE!</v>
      </c>
      <c r="EA106" s="389" t="e">
        <f t="shared" ca="1" si="153"/>
        <v>#VALUE!</v>
      </c>
      <c r="EB106" s="393" t="e">
        <f t="shared" ca="1" si="154"/>
        <v>#VALUE!</v>
      </c>
      <c r="EC106" s="389" t="e">
        <f t="shared" ca="1" si="155"/>
        <v>#VALUE!</v>
      </c>
      <c r="ED106" s="394"/>
      <c r="EE106" s="372"/>
      <c r="EF106" s="392"/>
      <c r="EG106" s="372"/>
      <c r="EH106" s="372"/>
      <c r="EI106" s="372"/>
      <c r="EJ106" s="372"/>
      <c r="EK106" s="372"/>
      <c r="EL106" s="372"/>
      <c r="EM106" s="372"/>
      <c r="EN106" s="372"/>
      <c r="EO106" s="372"/>
      <c r="EP106" s="372"/>
      <c r="EQ106" s="372"/>
      <c r="ER106" s="372"/>
      <c r="ES106" s="372"/>
      <c r="ET106" s="372"/>
    </row>
    <row r="107" spans="1:150" x14ac:dyDescent="0.2">
      <c r="A107" s="372"/>
      <c r="B107" s="372">
        <v>99</v>
      </c>
      <c r="C107" s="372" t="s">
        <v>302</v>
      </c>
      <c r="D107" s="388"/>
      <c r="E107" s="388"/>
      <c r="F107" s="19"/>
      <c r="G107" s="372"/>
      <c r="H107" s="389">
        <f t="shared" ca="1" si="171"/>
        <v>5.9293437354227683</v>
      </c>
      <c r="I107" s="389">
        <f ca="1">'Site&amp;Soil'!$F$173*EXP('Site&amp;Soil'!$F$174*H107)</f>
        <v>0</v>
      </c>
      <c r="J107" s="389">
        <f t="shared" ca="1" si="90"/>
        <v>0.45000000000000007</v>
      </c>
      <c r="K107" s="389">
        <f t="shared" ca="1" si="174"/>
        <v>0.19369872998029833</v>
      </c>
      <c r="L107" s="390">
        <f t="shared" ca="1" si="91"/>
        <v>2.2179502402864593E-3</v>
      </c>
      <c r="M107" s="391">
        <f t="shared" si="92"/>
        <v>0</v>
      </c>
      <c r="N107" s="392">
        <f t="shared" si="93"/>
        <v>0</v>
      </c>
      <c r="O107" s="392">
        <f t="shared" ca="1" si="156"/>
        <v>14897.277046178106</v>
      </c>
      <c r="P107" s="391">
        <f t="shared" ca="1" si="157"/>
        <v>0.60919839428976585</v>
      </c>
      <c r="Q107" s="391">
        <f t="shared" ca="1" si="94"/>
        <v>3.3041419204184685E-3</v>
      </c>
      <c r="R107" s="391">
        <f t="shared" ca="1" si="95"/>
        <v>4.1921203749660724E-4</v>
      </c>
      <c r="S107" s="391">
        <f t="shared" ca="1" si="96"/>
        <v>6.4109552953819128E-3</v>
      </c>
      <c r="T107" s="389">
        <f t="shared" ca="1" si="97"/>
        <v>5.9357546907181504</v>
      </c>
      <c r="U107" s="389">
        <f t="shared" ca="1" si="98"/>
        <v>0.42108961082316776</v>
      </c>
      <c r="V107" s="393">
        <f t="shared" ca="1" si="99"/>
        <v>2.2246207845503622E-3</v>
      </c>
      <c r="W107" s="389">
        <f t="shared" ca="1" si="100"/>
        <v>-4.9436017434452487E-3</v>
      </c>
      <c r="X107" s="394"/>
      <c r="Y107" s="372"/>
      <c r="Z107" s="389">
        <f t="shared" ca="1" si="172"/>
        <v>5.5059386483126396</v>
      </c>
      <c r="AA107" s="389">
        <f ca="1">'Site&amp;Soil'!$G$173*EXP('Site&amp;Soil'!$G$174*Z107)</f>
        <v>0</v>
      </c>
      <c r="AB107" s="389">
        <f t="shared" ca="1" si="101"/>
        <v>0.41625000000000001</v>
      </c>
      <c r="AC107" s="389">
        <f t="shared" si="175"/>
        <v>0</v>
      </c>
      <c r="AD107" s="390">
        <f t="shared" ca="1" si="102"/>
        <v>0</v>
      </c>
      <c r="AE107" s="391">
        <f t="shared" si="103"/>
        <v>0</v>
      </c>
      <c r="AF107" s="392">
        <f t="shared" si="104"/>
        <v>0</v>
      </c>
      <c r="AG107" s="392">
        <f t="shared" ca="1" si="158"/>
        <v>0</v>
      </c>
      <c r="AH107" s="391">
        <f t="shared" ca="1" si="159"/>
        <v>0</v>
      </c>
      <c r="AI107" s="391">
        <f t="shared" ca="1" si="105"/>
        <v>0</v>
      </c>
      <c r="AJ107" s="391">
        <f t="shared" ca="1" si="106"/>
        <v>0</v>
      </c>
      <c r="AK107" s="391">
        <f t="shared" ca="1" si="107"/>
        <v>1.0071160059978552E-3</v>
      </c>
      <c r="AL107" s="389">
        <f t="shared" ca="1" si="108"/>
        <v>5.5069457643186377</v>
      </c>
      <c r="AM107" s="389">
        <f t="shared" ca="1" si="109"/>
        <v>0.21101617439763296</v>
      </c>
      <c r="AN107" s="393">
        <f t="shared" ca="1" si="110"/>
        <v>0</v>
      </c>
      <c r="AO107" s="389">
        <f t="shared" ca="1" si="111"/>
        <v>5.3444343172381076E-3</v>
      </c>
      <c r="AP107" s="394"/>
      <c r="AQ107" s="372"/>
      <c r="AR107" s="389">
        <f t="shared" ca="1" si="173"/>
        <v>4.5199999999999978</v>
      </c>
      <c r="AS107" s="389">
        <f ca="1">'Site&amp;Soil'!$H$173*EXP('Site&amp;Soil'!$H$174*AR107)</f>
        <v>0</v>
      </c>
      <c r="AT107" s="389">
        <f t="shared" ca="1" si="112"/>
        <v>0.38250000000000001</v>
      </c>
      <c r="AU107" s="389">
        <f t="shared" si="176"/>
        <v>0</v>
      </c>
      <c r="AV107" s="390">
        <f t="shared" ca="1" si="113"/>
        <v>0</v>
      </c>
      <c r="AW107" s="391">
        <f t="shared" si="114"/>
        <v>0</v>
      </c>
      <c r="AX107" s="392">
        <f t="shared" si="115"/>
        <v>0</v>
      </c>
      <c r="AY107" s="392">
        <f t="shared" ca="1" si="160"/>
        <v>0</v>
      </c>
      <c r="AZ107" s="391">
        <f t="shared" ca="1" si="161"/>
        <v>0</v>
      </c>
      <c r="BA107" s="391">
        <f t="shared" ca="1" si="116"/>
        <v>0</v>
      </c>
      <c r="BB107" s="391">
        <f t="shared" ca="1" si="117"/>
        <v>0</v>
      </c>
      <c r="BC107" s="391">
        <f t="shared" ca="1" si="118"/>
        <v>0</v>
      </c>
      <c r="BD107" s="389">
        <f t="shared" ca="1" si="119"/>
        <v>4.5199999999999978</v>
      </c>
      <c r="BE107" s="389">
        <f t="shared" ca="1" si="120"/>
        <v>4.5899999999999025E-2</v>
      </c>
      <c r="BF107" s="393">
        <f t="shared" ca="1" si="121"/>
        <v>0</v>
      </c>
      <c r="BG107" s="389">
        <f t="shared" ca="1" si="122"/>
        <v>0</v>
      </c>
      <c r="BH107" s="394"/>
      <c r="BI107" s="372"/>
      <c r="BJ107" s="392"/>
      <c r="BK107" s="372"/>
      <c r="BL107" s="372"/>
      <c r="BM107" s="372"/>
      <c r="BN107" s="372"/>
      <c r="BO107" s="372"/>
      <c r="BP107" s="372"/>
      <c r="BQ107" s="372"/>
      <c r="BR107" s="372"/>
      <c r="BS107" s="372"/>
      <c r="BT107" s="372"/>
      <c r="BU107" s="372"/>
      <c r="BV107" s="372"/>
      <c r="BW107" s="372"/>
      <c r="BX107" s="372"/>
      <c r="BZ107" s="388"/>
      <c r="CA107" s="388"/>
      <c r="CB107" s="19"/>
      <c r="CC107" s="372"/>
      <c r="CD107" s="389" t="e">
        <f t="shared" ca="1" si="162"/>
        <v>#VALUE!</v>
      </c>
      <c r="CE107" s="389" t="e">
        <f ca="1">'Site&amp;Soil'!$F$173*EXP('Site&amp;Soil'!$F$174*CD107)</f>
        <v>#VALUE!</v>
      </c>
      <c r="CF107" s="389" t="e">
        <f t="shared" ca="1" si="123"/>
        <v>#VALUE!</v>
      </c>
      <c r="CG107" s="389">
        <f t="shared" si="177"/>
        <v>0</v>
      </c>
      <c r="CH107" s="390" t="e">
        <f t="shared" ca="1" si="124"/>
        <v>#VALUE!</v>
      </c>
      <c r="CI107" s="391">
        <f t="shared" si="125"/>
        <v>0</v>
      </c>
      <c r="CJ107" s="392">
        <f t="shared" si="126"/>
        <v>0</v>
      </c>
      <c r="CK107" s="392" t="e">
        <f t="shared" ca="1" si="163"/>
        <v>#VALUE!</v>
      </c>
      <c r="CL107" s="391" t="e">
        <f t="shared" ca="1" si="164"/>
        <v>#VALUE!</v>
      </c>
      <c r="CM107" s="391" t="e">
        <f t="shared" ca="1" si="127"/>
        <v>#VALUE!</v>
      </c>
      <c r="CN107" s="391" t="e">
        <f t="shared" ca="1" si="128"/>
        <v>#VALUE!</v>
      </c>
      <c r="CO107" s="391" t="e">
        <f t="shared" ca="1" si="129"/>
        <v>#VALUE!</v>
      </c>
      <c r="CP107" s="389" t="e">
        <f t="shared" ca="1" si="130"/>
        <v>#VALUE!</v>
      </c>
      <c r="CQ107" s="389" t="e">
        <f t="shared" ca="1" si="131"/>
        <v>#VALUE!</v>
      </c>
      <c r="CR107" s="393" t="e">
        <f t="shared" ca="1" si="132"/>
        <v>#VALUE!</v>
      </c>
      <c r="CS107" s="389" t="e">
        <f t="shared" ca="1" si="133"/>
        <v>#VALUE!</v>
      </c>
      <c r="CT107" s="394"/>
      <c r="CU107" s="372"/>
      <c r="CV107" s="389" t="e">
        <f t="shared" ca="1" si="165"/>
        <v>#VALUE!</v>
      </c>
      <c r="CW107" s="389" t="e">
        <f ca="1">'Site&amp;Soil'!$G$173*EXP('Site&amp;Soil'!$G$174*CV107)</f>
        <v>#VALUE!</v>
      </c>
      <c r="CX107" s="389" t="e">
        <f t="shared" ca="1" si="134"/>
        <v>#VALUE!</v>
      </c>
      <c r="CY107" s="389">
        <f t="shared" si="178"/>
        <v>0</v>
      </c>
      <c r="CZ107" s="390" t="e">
        <f t="shared" ca="1" si="135"/>
        <v>#VALUE!</v>
      </c>
      <c r="DA107" s="391">
        <f t="shared" si="136"/>
        <v>0</v>
      </c>
      <c r="DB107" s="392">
        <f t="shared" si="137"/>
        <v>0</v>
      </c>
      <c r="DC107" s="392" t="e">
        <f t="shared" ca="1" si="166"/>
        <v>#VALUE!</v>
      </c>
      <c r="DD107" s="391" t="e">
        <f t="shared" ca="1" si="167"/>
        <v>#VALUE!</v>
      </c>
      <c r="DE107" s="391" t="e">
        <f t="shared" ca="1" si="138"/>
        <v>#VALUE!</v>
      </c>
      <c r="DF107" s="391" t="e">
        <f t="shared" ca="1" si="139"/>
        <v>#VALUE!</v>
      </c>
      <c r="DG107" s="391" t="e">
        <f t="shared" ca="1" si="140"/>
        <v>#VALUE!</v>
      </c>
      <c r="DH107" s="389" t="e">
        <f t="shared" ca="1" si="141"/>
        <v>#VALUE!</v>
      </c>
      <c r="DI107" s="389" t="e">
        <f t="shared" ca="1" si="142"/>
        <v>#VALUE!</v>
      </c>
      <c r="DJ107" s="393" t="e">
        <f t="shared" ca="1" si="143"/>
        <v>#VALUE!</v>
      </c>
      <c r="DK107" s="389" t="e">
        <f t="shared" ca="1" si="144"/>
        <v>#VALUE!</v>
      </c>
      <c r="DL107" s="394"/>
      <c r="DM107" s="372"/>
      <c r="DN107" s="389" t="e">
        <f t="shared" ca="1" si="168"/>
        <v>#VALUE!</v>
      </c>
      <c r="DO107" s="389" t="e">
        <f ca="1">'Site&amp;Soil'!$H$173*EXP('Site&amp;Soil'!$H$174*DN107)</f>
        <v>#VALUE!</v>
      </c>
      <c r="DP107" s="389" t="e">
        <f t="shared" ca="1" si="145"/>
        <v>#VALUE!</v>
      </c>
      <c r="DQ107" s="389">
        <f t="shared" si="179"/>
        <v>0</v>
      </c>
      <c r="DR107" s="390" t="e">
        <f t="shared" ca="1" si="146"/>
        <v>#VALUE!</v>
      </c>
      <c r="DS107" s="391">
        <f t="shared" si="147"/>
        <v>0</v>
      </c>
      <c r="DT107" s="392">
        <f t="shared" si="148"/>
        <v>0</v>
      </c>
      <c r="DU107" s="392" t="e">
        <f t="shared" ca="1" si="169"/>
        <v>#VALUE!</v>
      </c>
      <c r="DV107" s="391" t="e">
        <f t="shared" ca="1" si="170"/>
        <v>#VALUE!</v>
      </c>
      <c r="DW107" s="391" t="e">
        <f t="shared" ca="1" si="149"/>
        <v>#VALUE!</v>
      </c>
      <c r="DX107" s="391" t="e">
        <f t="shared" ca="1" si="150"/>
        <v>#VALUE!</v>
      </c>
      <c r="DY107" s="391" t="e">
        <f t="shared" ca="1" si="151"/>
        <v>#VALUE!</v>
      </c>
      <c r="DZ107" s="389" t="e">
        <f t="shared" ca="1" si="152"/>
        <v>#VALUE!</v>
      </c>
      <c r="EA107" s="389" t="e">
        <f t="shared" ca="1" si="153"/>
        <v>#VALUE!</v>
      </c>
      <c r="EB107" s="393" t="e">
        <f t="shared" ca="1" si="154"/>
        <v>#VALUE!</v>
      </c>
      <c r="EC107" s="389" t="e">
        <f t="shared" ca="1" si="155"/>
        <v>#VALUE!</v>
      </c>
      <c r="ED107" s="394"/>
      <c r="EE107" s="372"/>
      <c r="EF107" s="392"/>
      <c r="EG107" s="372"/>
      <c r="EH107" s="372"/>
      <c r="EI107" s="372"/>
      <c r="EJ107" s="372"/>
      <c r="EK107" s="372"/>
      <c r="EL107" s="372"/>
      <c r="EM107" s="372"/>
      <c r="EN107" s="372"/>
      <c r="EO107" s="372"/>
      <c r="EP107" s="372"/>
      <c r="EQ107" s="372"/>
      <c r="ER107" s="372"/>
      <c r="ES107" s="372"/>
      <c r="ET107" s="372"/>
    </row>
    <row r="108" spans="1:150" x14ac:dyDescent="0.2">
      <c r="A108" s="372"/>
      <c r="B108" s="372">
        <v>100</v>
      </c>
      <c r="C108" s="372" t="s">
        <v>303</v>
      </c>
      <c r="D108" s="388"/>
      <c r="E108" s="388"/>
      <c r="F108" s="19"/>
      <c r="G108" s="372"/>
      <c r="H108" s="389">
        <f t="shared" ca="1" si="171"/>
        <v>5.9308110889747052</v>
      </c>
      <c r="I108" s="389">
        <f ca="1">'Site&amp;Soil'!$F$173*EXP('Site&amp;Soil'!$F$174*H108)</f>
        <v>0</v>
      </c>
      <c r="J108" s="389">
        <f t="shared" ca="1" si="90"/>
        <v>0.45000000000000007</v>
      </c>
      <c r="K108" s="389">
        <f t="shared" ca="1" si="174"/>
        <v>0.2566091252630372</v>
      </c>
      <c r="L108" s="390">
        <f t="shared" ca="1" si="91"/>
        <v>2.9281220418177624E-3</v>
      </c>
      <c r="M108" s="391">
        <f t="shared" si="92"/>
        <v>0</v>
      </c>
      <c r="N108" s="392">
        <f t="shared" si="93"/>
        <v>0</v>
      </c>
      <c r="O108" s="392">
        <f t="shared" ca="1" si="156"/>
        <v>14816.47788772702</v>
      </c>
      <c r="P108" s="391">
        <f t="shared" ca="1" si="157"/>
        <v>0.60589425236934735</v>
      </c>
      <c r="Q108" s="391">
        <f t="shared" ca="1" si="94"/>
        <v>4.3384455485158966E-3</v>
      </c>
      <c r="R108" s="391">
        <f t="shared" ca="1" si="95"/>
        <v>5.5083361176555795E-4</v>
      </c>
      <c r="S108" s="391">
        <f t="shared" ca="1" si="96"/>
        <v>8.4169154150007513E-3</v>
      </c>
      <c r="T108" s="389">
        <f t="shared" ca="1" si="97"/>
        <v>5.9392280043897063</v>
      </c>
      <c r="U108" s="389">
        <f t="shared" ca="1" si="98"/>
        <v>0.42265260197536791</v>
      </c>
      <c r="V108" s="393">
        <f t="shared" ca="1" si="99"/>
        <v>2.9818352713297607E-3</v>
      </c>
      <c r="W108" s="389">
        <f t="shared" ca="1" si="100"/>
        <v>-6.6263006029550226E-3</v>
      </c>
      <c r="X108" s="394"/>
      <c r="Y108" s="372"/>
      <c r="Z108" s="389">
        <f t="shared" ca="1" si="172"/>
        <v>5.5122901986358759</v>
      </c>
      <c r="AA108" s="389">
        <f ca="1">'Site&amp;Soil'!$G$173*EXP('Site&amp;Soil'!$G$174*Z108)</f>
        <v>0</v>
      </c>
      <c r="AB108" s="389">
        <f t="shared" ca="1" si="101"/>
        <v>0.41625000000000001</v>
      </c>
      <c r="AC108" s="389">
        <f t="shared" si="175"/>
        <v>0</v>
      </c>
      <c r="AD108" s="390">
        <f t="shared" ca="1" si="102"/>
        <v>0</v>
      </c>
      <c r="AE108" s="391">
        <f t="shared" si="103"/>
        <v>0</v>
      </c>
      <c r="AF108" s="392">
        <f t="shared" si="104"/>
        <v>0</v>
      </c>
      <c r="AG108" s="392">
        <f t="shared" ca="1" si="158"/>
        <v>0</v>
      </c>
      <c r="AH108" s="391">
        <f t="shared" ca="1" si="159"/>
        <v>0</v>
      </c>
      <c r="AI108" s="391">
        <f t="shared" ca="1" si="105"/>
        <v>0</v>
      </c>
      <c r="AJ108" s="391">
        <f t="shared" ca="1" si="106"/>
        <v>0</v>
      </c>
      <c r="AK108" s="391">
        <f t="shared" ca="1" si="107"/>
        <v>1.3233239922295686E-3</v>
      </c>
      <c r="AL108" s="389">
        <f t="shared" ca="1" si="108"/>
        <v>5.5136135226281056</v>
      </c>
      <c r="AM108" s="389">
        <f t="shared" ca="1" si="109"/>
        <v>0.21379162879394895</v>
      </c>
      <c r="AN108" s="393">
        <f t="shared" ca="1" si="110"/>
        <v>0</v>
      </c>
      <c r="AO108" s="389">
        <f t="shared" ca="1" si="111"/>
        <v>7.1635682194108362E-3</v>
      </c>
      <c r="AP108" s="394"/>
      <c r="AQ108" s="372"/>
      <c r="AR108" s="389">
        <f t="shared" ca="1" si="173"/>
        <v>4.5199999999999978</v>
      </c>
      <c r="AS108" s="389">
        <f ca="1">'Site&amp;Soil'!$H$173*EXP('Site&amp;Soil'!$H$174*AR108)</f>
        <v>0</v>
      </c>
      <c r="AT108" s="389">
        <f t="shared" ca="1" si="112"/>
        <v>0.38250000000000001</v>
      </c>
      <c r="AU108" s="389">
        <f t="shared" si="176"/>
        <v>0</v>
      </c>
      <c r="AV108" s="390">
        <f t="shared" ca="1" si="113"/>
        <v>0</v>
      </c>
      <c r="AW108" s="391">
        <f t="shared" si="114"/>
        <v>0</v>
      </c>
      <c r="AX108" s="392">
        <f t="shared" si="115"/>
        <v>0</v>
      </c>
      <c r="AY108" s="392">
        <f t="shared" ca="1" si="160"/>
        <v>0</v>
      </c>
      <c r="AZ108" s="391">
        <f t="shared" ca="1" si="161"/>
        <v>0</v>
      </c>
      <c r="BA108" s="391">
        <f t="shared" ca="1" si="116"/>
        <v>0</v>
      </c>
      <c r="BB108" s="391">
        <f t="shared" ca="1" si="117"/>
        <v>0</v>
      </c>
      <c r="BC108" s="391">
        <f t="shared" ca="1" si="118"/>
        <v>0</v>
      </c>
      <c r="BD108" s="389">
        <f t="shared" ca="1" si="119"/>
        <v>4.5199999999999978</v>
      </c>
      <c r="BE108" s="389">
        <f t="shared" ca="1" si="120"/>
        <v>4.5899999999999025E-2</v>
      </c>
      <c r="BF108" s="393">
        <f t="shared" ca="1" si="121"/>
        <v>0</v>
      </c>
      <c r="BG108" s="389">
        <f t="shared" ca="1" si="122"/>
        <v>0</v>
      </c>
      <c r="BH108" s="394"/>
      <c r="BI108" s="372"/>
      <c r="BJ108" s="392"/>
      <c r="BK108" s="372"/>
      <c r="BL108" s="372"/>
      <c r="BM108" s="372"/>
      <c r="BN108" s="372"/>
      <c r="BO108" s="372"/>
      <c r="BP108" s="372"/>
      <c r="BQ108" s="372"/>
      <c r="BR108" s="372"/>
      <c r="BS108" s="372"/>
      <c r="BT108" s="372"/>
      <c r="BU108" s="372"/>
      <c r="BV108" s="372"/>
      <c r="BW108" s="372"/>
      <c r="BX108" s="372"/>
      <c r="BZ108" s="388"/>
      <c r="CA108" s="388"/>
      <c r="CB108" s="19"/>
      <c r="CC108" s="372"/>
      <c r="CD108" s="389" t="e">
        <f t="shared" ca="1" si="162"/>
        <v>#VALUE!</v>
      </c>
      <c r="CE108" s="389" t="e">
        <f ca="1">'Site&amp;Soil'!$F$173*EXP('Site&amp;Soil'!$F$174*CD108)</f>
        <v>#VALUE!</v>
      </c>
      <c r="CF108" s="389" t="e">
        <f t="shared" ca="1" si="123"/>
        <v>#VALUE!</v>
      </c>
      <c r="CG108" s="389">
        <f t="shared" si="177"/>
        <v>0</v>
      </c>
      <c r="CH108" s="390" t="e">
        <f t="shared" ca="1" si="124"/>
        <v>#VALUE!</v>
      </c>
      <c r="CI108" s="391">
        <f t="shared" si="125"/>
        <v>0</v>
      </c>
      <c r="CJ108" s="392">
        <f t="shared" si="126"/>
        <v>0</v>
      </c>
      <c r="CK108" s="392" t="e">
        <f t="shared" ca="1" si="163"/>
        <v>#VALUE!</v>
      </c>
      <c r="CL108" s="391" t="e">
        <f t="shared" ca="1" si="164"/>
        <v>#VALUE!</v>
      </c>
      <c r="CM108" s="391" t="e">
        <f t="shared" ca="1" si="127"/>
        <v>#VALUE!</v>
      </c>
      <c r="CN108" s="391" t="e">
        <f t="shared" ca="1" si="128"/>
        <v>#VALUE!</v>
      </c>
      <c r="CO108" s="391" t="e">
        <f t="shared" ca="1" si="129"/>
        <v>#VALUE!</v>
      </c>
      <c r="CP108" s="389" t="e">
        <f t="shared" ca="1" si="130"/>
        <v>#VALUE!</v>
      </c>
      <c r="CQ108" s="389" t="e">
        <f t="shared" ca="1" si="131"/>
        <v>#VALUE!</v>
      </c>
      <c r="CR108" s="393" t="e">
        <f t="shared" ca="1" si="132"/>
        <v>#VALUE!</v>
      </c>
      <c r="CS108" s="389" t="e">
        <f t="shared" ca="1" si="133"/>
        <v>#VALUE!</v>
      </c>
      <c r="CT108" s="394"/>
      <c r="CU108" s="372"/>
      <c r="CV108" s="389" t="e">
        <f t="shared" ca="1" si="165"/>
        <v>#VALUE!</v>
      </c>
      <c r="CW108" s="389" t="e">
        <f ca="1">'Site&amp;Soil'!$G$173*EXP('Site&amp;Soil'!$G$174*CV108)</f>
        <v>#VALUE!</v>
      </c>
      <c r="CX108" s="389" t="e">
        <f t="shared" ca="1" si="134"/>
        <v>#VALUE!</v>
      </c>
      <c r="CY108" s="389">
        <f t="shared" si="178"/>
        <v>0</v>
      </c>
      <c r="CZ108" s="390" t="e">
        <f t="shared" ca="1" si="135"/>
        <v>#VALUE!</v>
      </c>
      <c r="DA108" s="391">
        <f t="shared" si="136"/>
        <v>0</v>
      </c>
      <c r="DB108" s="392">
        <f t="shared" si="137"/>
        <v>0</v>
      </c>
      <c r="DC108" s="392" t="e">
        <f t="shared" ca="1" si="166"/>
        <v>#VALUE!</v>
      </c>
      <c r="DD108" s="391" t="e">
        <f t="shared" ca="1" si="167"/>
        <v>#VALUE!</v>
      </c>
      <c r="DE108" s="391" t="e">
        <f t="shared" ca="1" si="138"/>
        <v>#VALUE!</v>
      </c>
      <c r="DF108" s="391" t="e">
        <f t="shared" ca="1" si="139"/>
        <v>#VALUE!</v>
      </c>
      <c r="DG108" s="391" t="e">
        <f t="shared" ca="1" si="140"/>
        <v>#VALUE!</v>
      </c>
      <c r="DH108" s="389" t="e">
        <f t="shared" ca="1" si="141"/>
        <v>#VALUE!</v>
      </c>
      <c r="DI108" s="389" t="e">
        <f t="shared" ca="1" si="142"/>
        <v>#VALUE!</v>
      </c>
      <c r="DJ108" s="393" t="e">
        <f t="shared" ca="1" si="143"/>
        <v>#VALUE!</v>
      </c>
      <c r="DK108" s="389" t="e">
        <f t="shared" ca="1" si="144"/>
        <v>#VALUE!</v>
      </c>
      <c r="DL108" s="394"/>
      <c r="DM108" s="372"/>
      <c r="DN108" s="389" t="e">
        <f t="shared" ca="1" si="168"/>
        <v>#VALUE!</v>
      </c>
      <c r="DO108" s="389" t="e">
        <f ca="1">'Site&amp;Soil'!$H$173*EXP('Site&amp;Soil'!$H$174*DN108)</f>
        <v>#VALUE!</v>
      </c>
      <c r="DP108" s="389" t="e">
        <f t="shared" ca="1" si="145"/>
        <v>#VALUE!</v>
      </c>
      <c r="DQ108" s="389">
        <f t="shared" si="179"/>
        <v>0</v>
      </c>
      <c r="DR108" s="390" t="e">
        <f t="shared" ca="1" si="146"/>
        <v>#VALUE!</v>
      </c>
      <c r="DS108" s="391">
        <f t="shared" si="147"/>
        <v>0</v>
      </c>
      <c r="DT108" s="392">
        <f t="shared" si="148"/>
        <v>0</v>
      </c>
      <c r="DU108" s="392" t="e">
        <f t="shared" ca="1" si="169"/>
        <v>#VALUE!</v>
      </c>
      <c r="DV108" s="391" t="e">
        <f t="shared" ca="1" si="170"/>
        <v>#VALUE!</v>
      </c>
      <c r="DW108" s="391" t="e">
        <f t="shared" ca="1" si="149"/>
        <v>#VALUE!</v>
      </c>
      <c r="DX108" s="391" t="e">
        <f t="shared" ca="1" si="150"/>
        <v>#VALUE!</v>
      </c>
      <c r="DY108" s="391" t="e">
        <f t="shared" ca="1" si="151"/>
        <v>#VALUE!</v>
      </c>
      <c r="DZ108" s="389" t="e">
        <f t="shared" ca="1" si="152"/>
        <v>#VALUE!</v>
      </c>
      <c r="EA108" s="389" t="e">
        <f t="shared" ca="1" si="153"/>
        <v>#VALUE!</v>
      </c>
      <c r="EB108" s="393" t="e">
        <f t="shared" ca="1" si="154"/>
        <v>#VALUE!</v>
      </c>
      <c r="EC108" s="389" t="e">
        <f t="shared" ca="1" si="155"/>
        <v>#VALUE!</v>
      </c>
      <c r="ED108" s="394"/>
      <c r="EE108" s="372"/>
      <c r="EF108" s="392"/>
      <c r="EG108" s="372"/>
      <c r="EH108" s="372"/>
      <c r="EI108" s="372"/>
      <c r="EJ108" s="372"/>
      <c r="EK108" s="372"/>
      <c r="EL108" s="372"/>
      <c r="EM108" s="372"/>
      <c r="EN108" s="372"/>
      <c r="EO108" s="372"/>
      <c r="EP108" s="372"/>
      <c r="EQ108" s="372"/>
      <c r="ER108" s="372"/>
      <c r="ES108" s="372"/>
      <c r="ET108" s="372"/>
    </row>
    <row r="109" spans="1:150" x14ac:dyDescent="0.2">
      <c r="A109" s="372"/>
      <c r="B109" s="372">
        <v>101</v>
      </c>
      <c r="C109" s="372" t="s">
        <v>304</v>
      </c>
      <c r="D109" s="388"/>
      <c r="E109" s="388"/>
      <c r="F109" s="19"/>
      <c r="G109" s="372"/>
      <c r="H109" s="389">
        <f t="shared" ca="1" si="171"/>
        <v>5.9326017037867516</v>
      </c>
      <c r="I109" s="389">
        <f ca="1">'Site&amp;Soil'!$F$173*EXP('Site&amp;Soil'!$F$174*H109)</f>
        <v>0</v>
      </c>
      <c r="J109" s="389">
        <f t="shared" ca="1" si="90"/>
        <v>0.45000000000000007</v>
      </c>
      <c r="K109" s="389">
        <f t="shared" ca="1" si="174"/>
        <v>0.31935521622611851</v>
      </c>
      <c r="L109" s="390">
        <f t="shared" ca="1" si="91"/>
        <v>3.6286973569789301E-3</v>
      </c>
      <c r="M109" s="391">
        <f t="shared" si="92"/>
        <v>0</v>
      </c>
      <c r="N109" s="392">
        <f t="shared" si="93"/>
        <v>0</v>
      </c>
      <c r="O109" s="392">
        <f t="shared" ca="1" si="156"/>
        <v>14710.385971051255</v>
      </c>
      <c r="P109" s="391">
        <f t="shared" ca="1" si="157"/>
        <v>0.60155580682083143</v>
      </c>
      <c r="Q109" s="391">
        <f t="shared" ca="1" si="94"/>
        <v>5.3379538693293623E-3</v>
      </c>
      <c r="R109" s="391">
        <f t="shared" ca="1" si="95"/>
        <v>6.7833154951746366E-4</v>
      </c>
      <c r="S109" s="391">
        <f t="shared" ca="1" si="96"/>
        <v>1.0354716266248662E-2</v>
      </c>
      <c r="T109" s="389">
        <f t="shared" ca="1" si="97"/>
        <v>5.9429564200530001</v>
      </c>
      <c r="U109" s="389">
        <f t="shared" ca="1" si="98"/>
        <v>0.42433038902385012</v>
      </c>
      <c r="V109" s="393">
        <f t="shared" ca="1" si="99"/>
        <v>3.7578078533050561E-3</v>
      </c>
      <c r="W109" s="389">
        <f t="shared" ca="1" si="100"/>
        <v>-8.3506841184556799E-3</v>
      </c>
      <c r="X109" s="394"/>
      <c r="Y109" s="372"/>
      <c r="Z109" s="389">
        <f t="shared" ca="1" si="172"/>
        <v>5.520777090847516</v>
      </c>
      <c r="AA109" s="389">
        <f ca="1">'Site&amp;Soil'!$G$173*EXP('Site&amp;Soil'!$G$174*Z109)</f>
        <v>0</v>
      </c>
      <c r="AB109" s="389">
        <f t="shared" ca="1" si="101"/>
        <v>0.41625000000000001</v>
      </c>
      <c r="AC109" s="389">
        <f t="shared" si="175"/>
        <v>0</v>
      </c>
      <c r="AD109" s="390">
        <f t="shared" ca="1" si="102"/>
        <v>0</v>
      </c>
      <c r="AE109" s="391">
        <f t="shared" si="103"/>
        <v>0</v>
      </c>
      <c r="AF109" s="392">
        <f t="shared" si="104"/>
        <v>0</v>
      </c>
      <c r="AG109" s="392">
        <f t="shared" ca="1" si="158"/>
        <v>0</v>
      </c>
      <c r="AH109" s="391">
        <f t="shared" ca="1" si="159"/>
        <v>0</v>
      </c>
      <c r="AI109" s="391">
        <f t="shared" ca="1" si="105"/>
        <v>0</v>
      </c>
      <c r="AJ109" s="391">
        <f t="shared" ca="1" si="106"/>
        <v>0</v>
      </c>
      <c r="AK109" s="391">
        <f t="shared" ca="1" si="107"/>
        <v>1.6296253441860989E-3</v>
      </c>
      <c r="AL109" s="389">
        <f t="shared" ca="1" si="108"/>
        <v>5.5224067161917025</v>
      </c>
      <c r="AM109" s="389">
        <f t="shared" ca="1" si="109"/>
        <v>0.21745179561479619</v>
      </c>
      <c r="AN109" s="393">
        <f t="shared" ca="1" si="110"/>
        <v>0</v>
      </c>
      <c r="AO109" s="389">
        <f t="shared" ca="1" si="111"/>
        <v>9.0277666145466805E-3</v>
      </c>
      <c r="AP109" s="394"/>
      <c r="AQ109" s="372"/>
      <c r="AR109" s="389">
        <f t="shared" ca="1" si="173"/>
        <v>4.5199999999999978</v>
      </c>
      <c r="AS109" s="389">
        <f ca="1">'Site&amp;Soil'!$H$173*EXP('Site&amp;Soil'!$H$174*AR109)</f>
        <v>0</v>
      </c>
      <c r="AT109" s="389">
        <f t="shared" ca="1" si="112"/>
        <v>0.38250000000000001</v>
      </c>
      <c r="AU109" s="389">
        <f t="shared" si="176"/>
        <v>0</v>
      </c>
      <c r="AV109" s="390">
        <f t="shared" ca="1" si="113"/>
        <v>0</v>
      </c>
      <c r="AW109" s="391">
        <f t="shared" si="114"/>
        <v>0</v>
      </c>
      <c r="AX109" s="392">
        <f t="shared" si="115"/>
        <v>0</v>
      </c>
      <c r="AY109" s="392">
        <f t="shared" ca="1" si="160"/>
        <v>0</v>
      </c>
      <c r="AZ109" s="391">
        <f t="shared" ca="1" si="161"/>
        <v>0</v>
      </c>
      <c r="BA109" s="391">
        <f t="shared" ca="1" si="116"/>
        <v>0</v>
      </c>
      <c r="BB109" s="391">
        <f t="shared" ca="1" si="117"/>
        <v>0</v>
      </c>
      <c r="BC109" s="391">
        <f t="shared" ca="1" si="118"/>
        <v>0</v>
      </c>
      <c r="BD109" s="389">
        <f t="shared" ca="1" si="119"/>
        <v>4.5199999999999978</v>
      </c>
      <c r="BE109" s="389">
        <f t="shared" ca="1" si="120"/>
        <v>4.5899999999999025E-2</v>
      </c>
      <c r="BF109" s="393">
        <f t="shared" ca="1" si="121"/>
        <v>0</v>
      </c>
      <c r="BG109" s="389">
        <f t="shared" ca="1" si="122"/>
        <v>0</v>
      </c>
      <c r="BH109" s="394"/>
      <c r="BI109" s="372"/>
      <c r="BJ109" s="392"/>
      <c r="BK109" s="372"/>
      <c r="BL109" s="372"/>
      <c r="BM109" s="372"/>
      <c r="BN109" s="372"/>
      <c r="BO109" s="372"/>
      <c r="BP109" s="372"/>
      <c r="BQ109" s="372"/>
      <c r="BR109" s="372"/>
      <c r="BS109" s="372"/>
      <c r="BT109" s="372"/>
      <c r="BU109" s="372"/>
      <c r="BV109" s="372"/>
      <c r="BW109" s="372"/>
      <c r="BX109" s="372"/>
      <c r="BZ109" s="388"/>
      <c r="CA109" s="388"/>
      <c r="CB109" s="19"/>
      <c r="CC109" s="372"/>
      <c r="CD109" s="389" t="e">
        <f t="shared" ca="1" si="162"/>
        <v>#VALUE!</v>
      </c>
      <c r="CE109" s="389" t="e">
        <f ca="1">'Site&amp;Soil'!$F$173*EXP('Site&amp;Soil'!$F$174*CD109)</f>
        <v>#VALUE!</v>
      </c>
      <c r="CF109" s="389" t="e">
        <f t="shared" ca="1" si="123"/>
        <v>#VALUE!</v>
      </c>
      <c r="CG109" s="389">
        <f t="shared" si="177"/>
        <v>0</v>
      </c>
      <c r="CH109" s="390" t="e">
        <f t="shared" ca="1" si="124"/>
        <v>#VALUE!</v>
      </c>
      <c r="CI109" s="391">
        <f t="shared" si="125"/>
        <v>0</v>
      </c>
      <c r="CJ109" s="392">
        <f t="shared" si="126"/>
        <v>0</v>
      </c>
      <c r="CK109" s="392" t="e">
        <f t="shared" ca="1" si="163"/>
        <v>#VALUE!</v>
      </c>
      <c r="CL109" s="391" t="e">
        <f t="shared" ca="1" si="164"/>
        <v>#VALUE!</v>
      </c>
      <c r="CM109" s="391" t="e">
        <f t="shared" ca="1" si="127"/>
        <v>#VALUE!</v>
      </c>
      <c r="CN109" s="391" t="e">
        <f t="shared" ca="1" si="128"/>
        <v>#VALUE!</v>
      </c>
      <c r="CO109" s="391" t="e">
        <f t="shared" ca="1" si="129"/>
        <v>#VALUE!</v>
      </c>
      <c r="CP109" s="389" t="e">
        <f t="shared" ca="1" si="130"/>
        <v>#VALUE!</v>
      </c>
      <c r="CQ109" s="389" t="e">
        <f t="shared" ca="1" si="131"/>
        <v>#VALUE!</v>
      </c>
      <c r="CR109" s="393" t="e">
        <f t="shared" ca="1" si="132"/>
        <v>#VALUE!</v>
      </c>
      <c r="CS109" s="389" t="e">
        <f t="shared" ca="1" si="133"/>
        <v>#VALUE!</v>
      </c>
      <c r="CT109" s="394"/>
      <c r="CU109" s="372"/>
      <c r="CV109" s="389" t="e">
        <f t="shared" ca="1" si="165"/>
        <v>#VALUE!</v>
      </c>
      <c r="CW109" s="389" t="e">
        <f ca="1">'Site&amp;Soil'!$G$173*EXP('Site&amp;Soil'!$G$174*CV109)</f>
        <v>#VALUE!</v>
      </c>
      <c r="CX109" s="389" t="e">
        <f t="shared" ca="1" si="134"/>
        <v>#VALUE!</v>
      </c>
      <c r="CY109" s="389">
        <f t="shared" si="178"/>
        <v>0</v>
      </c>
      <c r="CZ109" s="390" t="e">
        <f t="shared" ca="1" si="135"/>
        <v>#VALUE!</v>
      </c>
      <c r="DA109" s="391">
        <f t="shared" si="136"/>
        <v>0</v>
      </c>
      <c r="DB109" s="392">
        <f t="shared" si="137"/>
        <v>0</v>
      </c>
      <c r="DC109" s="392" t="e">
        <f t="shared" ca="1" si="166"/>
        <v>#VALUE!</v>
      </c>
      <c r="DD109" s="391" t="e">
        <f t="shared" ca="1" si="167"/>
        <v>#VALUE!</v>
      </c>
      <c r="DE109" s="391" t="e">
        <f t="shared" ca="1" si="138"/>
        <v>#VALUE!</v>
      </c>
      <c r="DF109" s="391" t="e">
        <f t="shared" ca="1" si="139"/>
        <v>#VALUE!</v>
      </c>
      <c r="DG109" s="391" t="e">
        <f t="shared" ca="1" si="140"/>
        <v>#VALUE!</v>
      </c>
      <c r="DH109" s="389" t="e">
        <f t="shared" ca="1" si="141"/>
        <v>#VALUE!</v>
      </c>
      <c r="DI109" s="389" t="e">
        <f t="shared" ca="1" si="142"/>
        <v>#VALUE!</v>
      </c>
      <c r="DJ109" s="393" t="e">
        <f t="shared" ca="1" si="143"/>
        <v>#VALUE!</v>
      </c>
      <c r="DK109" s="389" t="e">
        <f t="shared" ca="1" si="144"/>
        <v>#VALUE!</v>
      </c>
      <c r="DL109" s="394"/>
      <c r="DM109" s="372"/>
      <c r="DN109" s="389" t="e">
        <f t="shared" ca="1" si="168"/>
        <v>#VALUE!</v>
      </c>
      <c r="DO109" s="389" t="e">
        <f ca="1">'Site&amp;Soil'!$H$173*EXP('Site&amp;Soil'!$H$174*DN109)</f>
        <v>#VALUE!</v>
      </c>
      <c r="DP109" s="389" t="e">
        <f t="shared" ca="1" si="145"/>
        <v>#VALUE!</v>
      </c>
      <c r="DQ109" s="389">
        <f t="shared" si="179"/>
        <v>0</v>
      </c>
      <c r="DR109" s="390" t="e">
        <f t="shared" ca="1" si="146"/>
        <v>#VALUE!</v>
      </c>
      <c r="DS109" s="391">
        <f t="shared" si="147"/>
        <v>0</v>
      </c>
      <c r="DT109" s="392">
        <f t="shared" si="148"/>
        <v>0</v>
      </c>
      <c r="DU109" s="392" t="e">
        <f t="shared" ca="1" si="169"/>
        <v>#VALUE!</v>
      </c>
      <c r="DV109" s="391" t="e">
        <f t="shared" ca="1" si="170"/>
        <v>#VALUE!</v>
      </c>
      <c r="DW109" s="391" t="e">
        <f t="shared" ca="1" si="149"/>
        <v>#VALUE!</v>
      </c>
      <c r="DX109" s="391" t="e">
        <f t="shared" ca="1" si="150"/>
        <v>#VALUE!</v>
      </c>
      <c r="DY109" s="391" t="e">
        <f t="shared" ca="1" si="151"/>
        <v>#VALUE!</v>
      </c>
      <c r="DZ109" s="389" t="e">
        <f t="shared" ca="1" si="152"/>
        <v>#VALUE!</v>
      </c>
      <c r="EA109" s="389" t="e">
        <f t="shared" ca="1" si="153"/>
        <v>#VALUE!</v>
      </c>
      <c r="EB109" s="393" t="e">
        <f t="shared" ca="1" si="154"/>
        <v>#VALUE!</v>
      </c>
      <c r="EC109" s="389" t="e">
        <f t="shared" ca="1" si="155"/>
        <v>#VALUE!</v>
      </c>
      <c r="ED109" s="394"/>
      <c r="EE109" s="372"/>
      <c r="EF109" s="392"/>
      <c r="EG109" s="372"/>
      <c r="EH109" s="372"/>
      <c r="EI109" s="372"/>
      <c r="EJ109" s="372"/>
      <c r="EK109" s="372"/>
      <c r="EL109" s="372"/>
      <c r="EM109" s="372"/>
      <c r="EN109" s="372"/>
      <c r="EO109" s="372"/>
      <c r="EP109" s="372"/>
      <c r="EQ109" s="372"/>
      <c r="ER109" s="372"/>
      <c r="ES109" s="372"/>
      <c r="ET109" s="372"/>
    </row>
    <row r="110" spans="1:150" x14ac:dyDescent="0.2">
      <c r="A110" s="372"/>
      <c r="B110" s="372">
        <v>102</v>
      </c>
      <c r="C110" s="372" t="s">
        <v>305</v>
      </c>
      <c r="D110" s="388"/>
      <c r="E110" s="388"/>
      <c r="F110" s="19"/>
      <c r="G110" s="372"/>
      <c r="H110" s="389">
        <f t="shared" ca="1" si="171"/>
        <v>5.9346057359345448</v>
      </c>
      <c r="I110" s="389">
        <f ca="1">'Site&amp;Soil'!$F$173*EXP('Site&amp;Soil'!$F$174*H110)</f>
        <v>0</v>
      </c>
      <c r="J110" s="389">
        <f t="shared" ca="1" si="90"/>
        <v>0.45000000000000007</v>
      </c>
      <c r="K110" s="389">
        <f t="shared" ca="1" si="174"/>
        <v>0.37336407417040579</v>
      </c>
      <c r="L110" s="390">
        <f t="shared" ca="1" si="91"/>
        <v>4.2223022924391604E-3</v>
      </c>
      <c r="M110" s="391">
        <f t="shared" si="92"/>
        <v>0</v>
      </c>
      <c r="N110" s="392">
        <f t="shared" si="93"/>
        <v>0</v>
      </c>
      <c r="O110" s="392">
        <f t="shared" ca="1" si="156"/>
        <v>14579.852177140279</v>
      </c>
      <c r="P110" s="391">
        <f t="shared" ca="1" si="157"/>
        <v>0.59621785295150209</v>
      </c>
      <c r="Q110" s="391">
        <f t="shared" ca="1" si="94"/>
        <v>6.1560543270963485E-3</v>
      </c>
      <c r="R110" s="391">
        <f t="shared" ca="1" si="95"/>
        <v>7.8306431175497327E-4</v>
      </c>
      <c r="S110" s="391">
        <f t="shared" ca="1" si="96"/>
        <v>1.193997781186972E-2</v>
      </c>
      <c r="T110" s="389">
        <f t="shared" ca="1" si="97"/>
        <v>5.9465457137464144</v>
      </c>
      <c r="U110" s="389">
        <f t="shared" ca="1" si="98"/>
        <v>0.42594557118588655</v>
      </c>
      <c r="V110" s="393">
        <f t="shared" ca="1" si="99"/>
        <v>4.4466438629710871E-3</v>
      </c>
      <c r="W110" s="389">
        <f t="shared" ca="1" si="100"/>
        <v>-9.8814308066024134E-3</v>
      </c>
      <c r="X110" s="394"/>
      <c r="Y110" s="372"/>
      <c r="Z110" s="389">
        <f t="shared" ca="1" si="172"/>
        <v>5.5314344828062492</v>
      </c>
      <c r="AA110" s="389">
        <f ca="1">'Site&amp;Soil'!$G$173*EXP('Site&amp;Soil'!$G$174*Z110)</f>
        <v>0</v>
      </c>
      <c r="AB110" s="389">
        <f t="shared" ca="1" si="101"/>
        <v>0.41625000000000001</v>
      </c>
      <c r="AC110" s="389">
        <f t="shared" si="175"/>
        <v>0</v>
      </c>
      <c r="AD110" s="390">
        <f t="shared" ca="1" si="102"/>
        <v>0</v>
      </c>
      <c r="AE110" s="391">
        <f t="shared" si="103"/>
        <v>0</v>
      </c>
      <c r="AF110" s="392">
        <f t="shared" si="104"/>
        <v>0</v>
      </c>
      <c r="AG110" s="392">
        <f t="shared" ca="1" si="158"/>
        <v>0</v>
      </c>
      <c r="AH110" s="391">
        <f t="shared" ca="1" si="159"/>
        <v>0</v>
      </c>
      <c r="AI110" s="391">
        <f t="shared" ca="1" si="105"/>
        <v>0</v>
      </c>
      <c r="AJ110" s="391">
        <f t="shared" ca="1" si="106"/>
        <v>0</v>
      </c>
      <c r="AK110" s="391">
        <f t="shared" ca="1" si="107"/>
        <v>1.8812355837957316E-3</v>
      </c>
      <c r="AL110" s="389">
        <f t="shared" ca="1" si="108"/>
        <v>5.5333157183900452</v>
      </c>
      <c r="AM110" s="389">
        <f t="shared" ca="1" si="109"/>
        <v>0.22199266777985632</v>
      </c>
      <c r="AN110" s="393">
        <f t="shared" ca="1" si="110"/>
        <v>0</v>
      </c>
      <c r="AO110" s="389">
        <f t="shared" ca="1" si="111"/>
        <v>1.0682627899029639E-2</v>
      </c>
      <c r="AP110" s="394"/>
      <c r="AQ110" s="372"/>
      <c r="AR110" s="389">
        <f t="shared" ca="1" si="173"/>
        <v>4.5199999999999978</v>
      </c>
      <c r="AS110" s="389">
        <f ca="1">'Site&amp;Soil'!$H$173*EXP('Site&amp;Soil'!$H$174*AR110)</f>
        <v>0</v>
      </c>
      <c r="AT110" s="389">
        <f t="shared" ca="1" si="112"/>
        <v>0.38250000000000001</v>
      </c>
      <c r="AU110" s="389">
        <f t="shared" si="176"/>
        <v>0</v>
      </c>
      <c r="AV110" s="390">
        <f t="shared" ca="1" si="113"/>
        <v>0</v>
      </c>
      <c r="AW110" s="391">
        <f t="shared" si="114"/>
        <v>0</v>
      </c>
      <c r="AX110" s="392">
        <f t="shared" si="115"/>
        <v>0</v>
      </c>
      <c r="AY110" s="392">
        <f t="shared" ca="1" si="160"/>
        <v>0</v>
      </c>
      <c r="AZ110" s="391">
        <f t="shared" ca="1" si="161"/>
        <v>0</v>
      </c>
      <c r="BA110" s="391">
        <f t="shared" ca="1" si="116"/>
        <v>0</v>
      </c>
      <c r="BB110" s="391">
        <f t="shared" ca="1" si="117"/>
        <v>0</v>
      </c>
      <c r="BC110" s="391">
        <f t="shared" ca="1" si="118"/>
        <v>0</v>
      </c>
      <c r="BD110" s="389">
        <f t="shared" ca="1" si="119"/>
        <v>4.5199999999999978</v>
      </c>
      <c r="BE110" s="389">
        <f t="shared" ca="1" si="120"/>
        <v>4.5899999999999025E-2</v>
      </c>
      <c r="BF110" s="393">
        <f t="shared" ca="1" si="121"/>
        <v>0</v>
      </c>
      <c r="BG110" s="389">
        <f t="shared" ca="1" si="122"/>
        <v>0</v>
      </c>
      <c r="BH110" s="394"/>
      <c r="BI110" s="372"/>
      <c r="BJ110" s="392"/>
      <c r="BK110" s="372"/>
      <c r="BL110" s="372"/>
      <c r="BM110" s="372"/>
      <c r="BN110" s="372"/>
      <c r="BO110" s="372"/>
      <c r="BP110" s="372"/>
      <c r="BQ110" s="372"/>
      <c r="BR110" s="372"/>
      <c r="BS110" s="372"/>
      <c r="BT110" s="372"/>
      <c r="BU110" s="372"/>
      <c r="BV110" s="372"/>
      <c r="BW110" s="372"/>
      <c r="BX110" s="372"/>
      <c r="BZ110" s="388"/>
      <c r="CA110" s="388"/>
      <c r="CB110" s="19"/>
      <c r="CC110" s="372"/>
      <c r="CD110" s="389" t="e">
        <f t="shared" ca="1" si="162"/>
        <v>#VALUE!</v>
      </c>
      <c r="CE110" s="389" t="e">
        <f ca="1">'Site&amp;Soil'!$F$173*EXP('Site&amp;Soil'!$F$174*CD110)</f>
        <v>#VALUE!</v>
      </c>
      <c r="CF110" s="389" t="e">
        <f t="shared" ca="1" si="123"/>
        <v>#VALUE!</v>
      </c>
      <c r="CG110" s="389">
        <f t="shared" si="177"/>
        <v>0</v>
      </c>
      <c r="CH110" s="390" t="e">
        <f t="shared" ca="1" si="124"/>
        <v>#VALUE!</v>
      </c>
      <c r="CI110" s="391">
        <f t="shared" si="125"/>
        <v>0</v>
      </c>
      <c r="CJ110" s="392">
        <f t="shared" si="126"/>
        <v>0</v>
      </c>
      <c r="CK110" s="392" t="e">
        <f t="shared" ca="1" si="163"/>
        <v>#VALUE!</v>
      </c>
      <c r="CL110" s="391" t="e">
        <f t="shared" ca="1" si="164"/>
        <v>#VALUE!</v>
      </c>
      <c r="CM110" s="391" t="e">
        <f t="shared" ca="1" si="127"/>
        <v>#VALUE!</v>
      </c>
      <c r="CN110" s="391" t="e">
        <f t="shared" ca="1" si="128"/>
        <v>#VALUE!</v>
      </c>
      <c r="CO110" s="391" t="e">
        <f t="shared" ca="1" si="129"/>
        <v>#VALUE!</v>
      </c>
      <c r="CP110" s="389" t="e">
        <f t="shared" ca="1" si="130"/>
        <v>#VALUE!</v>
      </c>
      <c r="CQ110" s="389" t="e">
        <f t="shared" ca="1" si="131"/>
        <v>#VALUE!</v>
      </c>
      <c r="CR110" s="393" t="e">
        <f t="shared" ca="1" si="132"/>
        <v>#VALUE!</v>
      </c>
      <c r="CS110" s="389" t="e">
        <f t="shared" ca="1" si="133"/>
        <v>#VALUE!</v>
      </c>
      <c r="CT110" s="394"/>
      <c r="CU110" s="372"/>
      <c r="CV110" s="389" t="e">
        <f t="shared" ca="1" si="165"/>
        <v>#VALUE!</v>
      </c>
      <c r="CW110" s="389" t="e">
        <f ca="1">'Site&amp;Soil'!$G$173*EXP('Site&amp;Soil'!$G$174*CV110)</f>
        <v>#VALUE!</v>
      </c>
      <c r="CX110" s="389" t="e">
        <f t="shared" ca="1" si="134"/>
        <v>#VALUE!</v>
      </c>
      <c r="CY110" s="389">
        <f t="shared" si="178"/>
        <v>0</v>
      </c>
      <c r="CZ110" s="390" t="e">
        <f t="shared" ca="1" si="135"/>
        <v>#VALUE!</v>
      </c>
      <c r="DA110" s="391">
        <f t="shared" si="136"/>
        <v>0</v>
      </c>
      <c r="DB110" s="392">
        <f t="shared" si="137"/>
        <v>0</v>
      </c>
      <c r="DC110" s="392" t="e">
        <f t="shared" ca="1" si="166"/>
        <v>#VALUE!</v>
      </c>
      <c r="DD110" s="391" t="e">
        <f t="shared" ca="1" si="167"/>
        <v>#VALUE!</v>
      </c>
      <c r="DE110" s="391" t="e">
        <f t="shared" ca="1" si="138"/>
        <v>#VALUE!</v>
      </c>
      <c r="DF110" s="391" t="e">
        <f t="shared" ca="1" si="139"/>
        <v>#VALUE!</v>
      </c>
      <c r="DG110" s="391" t="e">
        <f t="shared" ca="1" si="140"/>
        <v>#VALUE!</v>
      </c>
      <c r="DH110" s="389" t="e">
        <f t="shared" ca="1" si="141"/>
        <v>#VALUE!</v>
      </c>
      <c r="DI110" s="389" t="e">
        <f t="shared" ca="1" si="142"/>
        <v>#VALUE!</v>
      </c>
      <c r="DJ110" s="393" t="e">
        <f t="shared" ca="1" si="143"/>
        <v>#VALUE!</v>
      </c>
      <c r="DK110" s="389" t="e">
        <f t="shared" ca="1" si="144"/>
        <v>#VALUE!</v>
      </c>
      <c r="DL110" s="394"/>
      <c r="DM110" s="372"/>
      <c r="DN110" s="389" t="e">
        <f t="shared" ca="1" si="168"/>
        <v>#VALUE!</v>
      </c>
      <c r="DO110" s="389" t="e">
        <f ca="1">'Site&amp;Soil'!$H$173*EXP('Site&amp;Soil'!$H$174*DN110)</f>
        <v>#VALUE!</v>
      </c>
      <c r="DP110" s="389" t="e">
        <f t="shared" ca="1" si="145"/>
        <v>#VALUE!</v>
      </c>
      <c r="DQ110" s="389">
        <f t="shared" si="179"/>
        <v>0</v>
      </c>
      <c r="DR110" s="390" t="e">
        <f t="shared" ca="1" si="146"/>
        <v>#VALUE!</v>
      </c>
      <c r="DS110" s="391">
        <f t="shared" si="147"/>
        <v>0</v>
      </c>
      <c r="DT110" s="392">
        <f t="shared" si="148"/>
        <v>0</v>
      </c>
      <c r="DU110" s="392" t="e">
        <f t="shared" ca="1" si="169"/>
        <v>#VALUE!</v>
      </c>
      <c r="DV110" s="391" t="e">
        <f t="shared" ca="1" si="170"/>
        <v>#VALUE!</v>
      </c>
      <c r="DW110" s="391" t="e">
        <f t="shared" ca="1" si="149"/>
        <v>#VALUE!</v>
      </c>
      <c r="DX110" s="391" t="e">
        <f t="shared" ca="1" si="150"/>
        <v>#VALUE!</v>
      </c>
      <c r="DY110" s="391" t="e">
        <f t="shared" ca="1" si="151"/>
        <v>#VALUE!</v>
      </c>
      <c r="DZ110" s="389" t="e">
        <f t="shared" ca="1" si="152"/>
        <v>#VALUE!</v>
      </c>
      <c r="EA110" s="389" t="e">
        <f t="shared" ca="1" si="153"/>
        <v>#VALUE!</v>
      </c>
      <c r="EB110" s="393" t="e">
        <f t="shared" ca="1" si="154"/>
        <v>#VALUE!</v>
      </c>
      <c r="EC110" s="389" t="e">
        <f t="shared" ca="1" si="155"/>
        <v>#VALUE!</v>
      </c>
      <c r="ED110" s="394"/>
      <c r="EE110" s="372"/>
      <c r="EF110" s="392"/>
      <c r="EG110" s="372"/>
      <c r="EH110" s="372"/>
      <c r="EI110" s="372"/>
      <c r="EJ110" s="372"/>
      <c r="EK110" s="372"/>
      <c r="EL110" s="372"/>
      <c r="EM110" s="372"/>
      <c r="EN110" s="372"/>
      <c r="EO110" s="372"/>
      <c r="EP110" s="372"/>
      <c r="EQ110" s="372"/>
      <c r="ER110" s="372"/>
      <c r="ES110" s="372"/>
      <c r="ET110" s="372"/>
    </row>
    <row r="111" spans="1:150" x14ac:dyDescent="0.2">
      <c r="A111" s="372"/>
      <c r="B111" s="372">
        <v>103</v>
      </c>
      <c r="C111" s="372" t="s">
        <v>306</v>
      </c>
      <c r="D111" s="388"/>
      <c r="E111" s="388"/>
      <c r="F111" s="19"/>
      <c r="G111" s="372"/>
      <c r="H111" s="389">
        <f t="shared" ca="1" si="171"/>
        <v>5.9366642829398124</v>
      </c>
      <c r="I111" s="389">
        <f ca="1">'Site&amp;Soil'!$F$173*EXP('Site&amp;Soil'!$F$174*H111)</f>
        <v>0</v>
      </c>
      <c r="J111" s="389">
        <f t="shared" ca="1" si="90"/>
        <v>0.45000000000000007</v>
      </c>
      <c r="K111" s="389">
        <f t="shared" ca="1" si="174"/>
        <v>0.41006021458614561</v>
      </c>
      <c r="L111" s="390">
        <f t="shared" ca="1" si="91"/>
        <v>4.6147500181064416E-3</v>
      </c>
      <c r="M111" s="391">
        <f t="shared" si="92"/>
        <v>0</v>
      </c>
      <c r="N111" s="392">
        <f t="shared" si="93"/>
        <v>0</v>
      </c>
      <c r="O111" s="392">
        <f t="shared" ca="1" si="156"/>
        <v>14429.312635864902</v>
      </c>
      <c r="P111" s="391">
        <f t="shared" ca="1" si="157"/>
        <v>0.59006179862440578</v>
      </c>
      <c r="Q111" s="391">
        <f t="shared" ca="1" si="94"/>
        <v>6.6587670747621066E-3</v>
      </c>
      <c r="R111" s="391">
        <f t="shared" ca="1" si="95"/>
        <v>8.4787114163050337E-4</v>
      </c>
      <c r="S111" s="391">
        <f t="shared" ca="1" si="96"/>
        <v>1.2913102073625784E-2</v>
      </c>
      <c r="T111" s="389">
        <f t="shared" ca="1" si="97"/>
        <v>5.9495773850134386</v>
      </c>
      <c r="U111" s="389">
        <f t="shared" ca="1" si="98"/>
        <v>0.42730982325604744</v>
      </c>
      <c r="V111" s="393">
        <f t="shared" ca="1" si="99"/>
        <v>4.9336449970568356E-3</v>
      </c>
      <c r="W111" s="389">
        <f t="shared" ca="1" si="100"/>
        <v>-1.0963655549015188E-2</v>
      </c>
      <c r="X111" s="394"/>
      <c r="Y111" s="372"/>
      <c r="Z111" s="389">
        <f t="shared" ca="1" si="172"/>
        <v>5.543998346289075</v>
      </c>
      <c r="AA111" s="389">
        <f ca="1">'Site&amp;Soil'!$G$173*EXP('Site&amp;Soil'!$G$174*Z111)</f>
        <v>0</v>
      </c>
      <c r="AB111" s="389">
        <f t="shared" ca="1" si="101"/>
        <v>0.41625000000000001</v>
      </c>
      <c r="AC111" s="389">
        <f t="shared" si="175"/>
        <v>0</v>
      </c>
      <c r="AD111" s="390">
        <f t="shared" ca="1" si="102"/>
        <v>0</v>
      </c>
      <c r="AE111" s="391">
        <f t="shared" si="103"/>
        <v>0</v>
      </c>
      <c r="AF111" s="392">
        <f t="shared" si="104"/>
        <v>0</v>
      </c>
      <c r="AG111" s="392">
        <f t="shared" ca="1" si="158"/>
        <v>0</v>
      </c>
      <c r="AH111" s="391">
        <f t="shared" ca="1" si="159"/>
        <v>0</v>
      </c>
      <c r="AI111" s="391">
        <f t="shared" ca="1" si="105"/>
        <v>0</v>
      </c>
      <c r="AJ111" s="391">
        <f t="shared" ca="1" si="106"/>
        <v>0</v>
      </c>
      <c r="AK111" s="391">
        <f t="shared" ca="1" si="107"/>
        <v>2.0369276675807888E-3</v>
      </c>
      <c r="AL111" s="389">
        <f t="shared" ca="1" si="108"/>
        <v>5.5460352739566554</v>
      </c>
      <c r="AM111" s="389">
        <f t="shared" ca="1" si="109"/>
        <v>0.22728718278445781</v>
      </c>
      <c r="AN111" s="393">
        <f t="shared" ca="1" si="110"/>
        <v>0</v>
      </c>
      <c r="AO111" s="389">
        <f t="shared" ca="1" si="111"/>
        <v>1.1852600593529935E-2</v>
      </c>
      <c r="AP111" s="394"/>
      <c r="AQ111" s="372"/>
      <c r="AR111" s="389">
        <f t="shared" ca="1" si="173"/>
        <v>4.5199999999999978</v>
      </c>
      <c r="AS111" s="389">
        <f ca="1">'Site&amp;Soil'!$H$173*EXP('Site&amp;Soil'!$H$174*AR111)</f>
        <v>0</v>
      </c>
      <c r="AT111" s="389">
        <f t="shared" ca="1" si="112"/>
        <v>0.38250000000000001</v>
      </c>
      <c r="AU111" s="389">
        <f t="shared" si="176"/>
        <v>0</v>
      </c>
      <c r="AV111" s="390">
        <f t="shared" ca="1" si="113"/>
        <v>0</v>
      </c>
      <c r="AW111" s="391">
        <f t="shared" si="114"/>
        <v>0</v>
      </c>
      <c r="AX111" s="392">
        <f t="shared" si="115"/>
        <v>0</v>
      </c>
      <c r="AY111" s="392">
        <f t="shared" ca="1" si="160"/>
        <v>0</v>
      </c>
      <c r="AZ111" s="391">
        <f t="shared" ca="1" si="161"/>
        <v>0</v>
      </c>
      <c r="BA111" s="391">
        <f t="shared" ca="1" si="116"/>
        <v>0</v>
      </c>
      <c r="BB111" s="391">
        <f t="shared" ca="1" si="117"/>
        <v>0</v>
      </c>
      <c r="BC111" s="391">
        <f t="shared" ca="1" si="118"/>
        <v>0</v>
      </c>
      <c r="BD111" s="389">
        <f t="shared" ca="1" si="119"/>
        <v>4.5199999999999978</v>
      </c>
      <c r="BE111" s="389">
        <f t="shared" ca="1" si="120"/>
        <v>4.5899999999999025E-2</v>
      </c>
      <c r="BF111" s="393">
        <f t="shared" ca="1" si="121"/>
        <v>0</v>
      </c>
      <c r="BG111" s="389">
        <f t="shared" ca="1" si="122"/>
        <v>0</v>
      </c>
      <c r="BH111" s="394"/>
      <c r="BI111" s="372"/>
      <c r="BJ111" s="392"/>
      <c r="BK111" s="372"/>
      <c r="BL111" s="372"/>
      <c r="BM111" s="372"/>
      <c r="BN111" s="372"/>
      <c r="BO111" s="372"/>
      <c r="BP111" s="372"/>
      <c r="BQ111" s="372"/>
      <c r="BR111" s="372"/>
      <c r="BS111" s="372"/>
      <c r="BT111" s="372"/>
      <c r="BU111" s="372"/>
      <c r="BV111" s="372"/>
      <c r="BW111" s="372"/>
      <c r="BX111" s="372"/>
      <c r="BZ111" s="388"/>
      <c r="CA111" s="388"/>
      <c r="CB111" s="19"/>
      <c r="CC111" s="372"/>
      <c r="CD111" s="389" t="e">
        <f t="shared" ca="1" si="162"/>
        <v>#VALUE!</v>
      </c>
      <c r="CE111" s="389" t="e">
        <f ca="1">'Site&amp;Soil'!$F$173*EXP('Site&amp;Soil'!$F$174*CD111)</f>
        <v>#VALUE!</v>
      </c>
      <c r="CF111" s="389" t="e">
        <f t="shared" ca="1" si="123"/>
        <v>#VALUE!</v>
      </c>
      <c r="CG111" s="389">
        <f t="shared" si="177"/>
        <v>0</v>
      </c>
      <c r="CH111" s="390" t="e">
        <f t="shared" ca="1" si="124"/>
        <v>#VALUE!</v>
      </c>
      <c r="CI111" s="391">
        <f t="shared" si="125"/>
        <v>0</v>
      </c>
      <c r="CJ111" s="392">
        <f t="shared" si="126"/>
        <v>0</v>
      </c>
      <c r="CK111" s="392" t="e">
        <f t="shared" ca="1" si="163"/>
        <v>#VALUE!</v>
      </c>
      <c r="CL111" s="391" t="e">
        <f t="shared" ca="1" si="164"/>
        <v>#VALUE!</v>
      </c>
      <c r="CM111" s="391" t="e">
        <f t="shared" ca="1" si="127"/>
        <v>#VALUE!</v>
      </c>
      <c r="CN111" s="391" t="e">
        <f t="shared" ca="1" si="128"/>
        <v>#VALUE!</v>
      </c>
      <c r="CO111" s="391" t="e">
        <f t="shared" ca="1" si="129"/>
        <v>#VALUE!</v>
      </c>
      <c r="CP111" s="389" t="e">
        <f t="shared" ca="1" si="130"/>
        <v>#VALUE!</v>
      </c>
      <c r="CQ111" s="389" t="e">
        <f t="shared" ca="1" si="131"/>
        <v>#VALUE!</v>
      </c>
      <c r="CR111" s="393" t="e">
        <f t="shared" ca="1" si="132"/>
        <v>#VALUE!</v>
      </c>
      <c r="CS111" s="389" t="e">
        <f t="shared" ca="1" si="133"/>
        <v>#VALUE!</v>
      </c>
      <c r="CT111" s="394"/>
      <c r="CU111" s="372"/>
      <c r="CV111" s="389" t="e">
        <f t="shared" ca="1" si="165"/>
        <v>#VALUE!</v>
      </c>
      <c r="CW111" s="389" t="e">
        <f ca="1">'Site&amp;Soil'!$G$173*EXP('Site&amp;Soil'!$G$174*CV111)</f>
        <v>#VALUE!</v>
      </c>
      <c r="CX111" s="389" t="e">
        <f t="shared" ca="1" si="134"/>
        <v>#VALUE!</v>
      </c>
      <c r="CY111" s="389">
        <f t="shared" si="178"/>
        <v>0</v>
      </c>
      <c r="CZ111" s="390" t="e">
        <f t="shared" ca="1" si="135"/>
        <v>#VALUE!</v>
      </c>
      <c r="DA111" s="391">
        <f t="shared" si="136"/>
        <v>0</v>
      </c>
      <c r="DB111" s="392">
        <f t="shared" si="137"/>
        <v>0</v>
      </c>
      <c r="DC111" s="392" t="e">
        <f t="shared" ca="1" si="166"/>
        <v>#VALUE!</v>
      </c>
      <c r="DD111" s="391" t="e">
        <f t="shared" ca="1" si="167"/>
        <v>#VALUE!</v>
      </c>
      <c r="DE111" s="391" t="e">
        <f t="shared" ca="1" si="138"/>
        <v>#VALUE!</v>
      </c>
      <c r="DF111" s="391" t="e">
        <f t="shared" ca="1" si="139"/>
        <v>#VALUE!</v>
      </c>
      <c r="DG111" s="391" t="e">
        <f t="shared" ca="1" si="140"/>
        <v>#VALUE!</v>
      </c>
      <c r="DH111" s="389" t="e">
        <f t="shared" ca="1" si="141"/>
        <v>#VALUE!</v>
      </c>
      <c r="DI111" s="389" t="e">
        <f t="shared" ca="1" si="142"/>
        <v>#VALUE!</v>
      </c>
      <c r="DJ111" s="393" t="e">
        <f t="shared" ca="1" si="143"/>
        <v>#VALUE!</v>
      </c>
      <c r="DK111" s="389" t="e">
        <f t="shared" ca="1" si="144"/>
        <v>#VALUE!</v>
      </c>
      <c r="DL111" s="394"/>
      <c r="DM111" s="372"/>
      <c r="DN111" s="389" t="e">
        <f t="shared" ca="1" si="168"/>
        <v>#VALUE!</v>
      </c>
      <c r="DO111" s="389" t="e">
        <f ca="1">'Site&amp;Soil'!$H$173*EXP('Site&amp;Soil'!$H$174*DN111)</f>
        <v>#VALUE!</v>
      </c>
      <c r="DP111" s="389" t="e">
        <f t="shared" ca="1" si="145"/>
        <v>#VALUE!</v>
      </c>
      <c r="DQ111" s="389">
        <f t="shared" si="179"/>
        <v>0</v>
      </c>
      <c r="DR111" s="390" t="e">
        <f t="shared" ca="1" si="146"/>
        <v>#VALUE!</v>
      </c>
      <c r="DS111" s="391">
        <f t="shared" si="147"/>
        <v>0</v>
      </c>
      <c r="DT111" s="392">
        <f t="shared" si="148"/>
        <v>0</v>
      </c>
      <c r="DU111" s="392" t="e">
        <f t="shared" ca="1" si="169"/>
        <v>#VALUE!</v>
      </c>
      <c r="DV111" s="391" t="e">
        <f t="shared" ca="1" si="170"/>
        <v>#VALUE!</v>
      </c>
      <c r="DW111" s="391" t="e">
        <f t="shared" ca="1" si="149"/>
        <v>#VALUE!</v>
      </c>
      <c r="DX111" s="391" t="e">
        <f t="shared" ca="1" si="150"/>
        <v>#VALUE!</v>
      </c>
      <c r="DY111" s="391" t="e">
        <f t="shared" ca="1" si="151"/>
        <v>#VALUE!</v>
      </c>
      <c r="DZ111" s="389" t="e">
        <f t="shared" ca="1" si="152"/>
        <v>#VALUE!</v>
      </c>
      <c r="EA111" s="389" t="e">
        <f t="shared" ca="1" si="153"/>
        <v>#VALUE!</v>
      </c>
      <c r="EB111" s="393" t="e">
        <f t="shared" ca="1" si="154"/>
        <v>#VALUE!</v>
      </c>
      <c r="EC111" s="389" t="e">
        <f t="shared" ca="1" si="155"/>
        <v>#VALUE!</v>
      </c>
      <c r="ED111" s="394"/>
      <c r="EE111" s="372"/>
      <c r="EF111" s="392"/>
      <c r="EG111" s="372"/>
      <c r="EH111" s="372"/>
      <c r="EI111" s="372"/>
      <c r="EJ111" s="372"/>
      <c r="EK111" s="372"/>
      <c r="EL111" s="372"/>
      <c r="EM111" s="372"/>
      <c r="EN111" s="372"/>
      <c r="EO111" s="372"/>
      <c r="EP111" s="372"/>
      <c r="EQ111" s="372"/>
      <c r="ER111" s="372"/>
      <c r="ES111" s="372"/>
      <c r="ET111" s="372"/>
    </row>
    <row r="112" spans="1:150" x14ac:dyDescent="0.2">
      <c r="A112" s="372"/>
      <c r="B112" s="372">
        <v>104</v>
      </c>
      <c r="C112" s="372" t="s">
        <v>307</v>
      </c>
      <c r="D112" s="388"/>
      <c r="E112" s="388"/>
      <c r="F112" s="19"/>
      <c r="G112" s="372"/>
      <c r="H112" s="389">
        <f t="shared" ca="1" si="171"/>
        <v>5.9386137294644232</v>
      </c>
      <c r="I112" s="389">
        <f ca="1">'Site&amp;Soil'!$F$173*EXP('Site&amp;Soil'!$F$174*H112)</f>
        <v>0</v>
      </c>
      <c r="J112" s="389">
        <f t="shared" ca="1" si="90"/>
        <v>0.45000000000000007</v>
      </c>
      <c r="K112" s="389">
        <f t="shared" ca="1" si="174"/>
        <v>0.42307692307692307</v>
      </c>
      <c r="L112" s="390">
        <f t="shared" ca="1" si="91"/>
        <v>4.7393145183804129E-3</v>
      </c>
      <c r="M112" s="391">
        <f t="shared" si="92"/>
        <v>0</v>
      </c>
      <c r="N112" s="392">
        <f t="shared" si="93"/>
        <v>0</v>
      </c>
      <c r="O112" s="392">
        <f t="shared" ca="1" si="156"/>
        <v>14266.479806972848</v>
      </c>
      <c r="P112" s="391">
        <f t="shared" ca="1" si="157"/>
        <v>0.58340303154964368</v>
      </c>
      <c r="Q112" s="391">
        <f t="shared" ca="1" si="94"/>
        <v>6.7613334875367415E-3</v>
      </c>
      <c r="R112" s="391">
        <f t="shared" ca="1" si="95"/>
        <v>8.6176246049611527E-4</v>
      </c>
      <c r="S112" s="391">
        <f t="shared" ca="1" si="96"/>
        <v>1.3110157837868055E-2</v>
      </c>
      <c r="T112" s="389">
        <f t="shared" ca="1" si="97"/>
        <v>5.9517238873022915</v>
      </c>
      <c r="U112" s="389">
        <f t="shared" ca="1" si="98"/>
        <v>0.42827574928603124</v>
      </c>
      <c r="V112" s="393">
        <f t="shared" ca="1" si="99"/>
        <v>5.1270400276602832E-3</v>
      </c>
      <c r="W112" s="389">
        <f t="shared" ca="1" si="100"/>
        <v>-1.1393422283689517E-2</v>
      </c>
      <c r="X112" s="394"/>
      <c r="Y112" s="372"/>
      <c r="Z112" s="389">
        <f t="shared" ca="1" si="172"/>
        <v>5.5578878745501852</v>
      </c>
      <c r="AA112" s="389">
        <f ca="1">'Site&amp;Soil'!$G$173*EXP('Site&amp;Soil'!$G$174*Z112)</f>
        <v>0</v>
      </c>
      <c r="AB112" s="389">
        <f t="shared" ca="1" si="101"/>
        <v>0.41625000000000001</v>
      </c>
      <c r="AC112" s="389">
        <f t="shared" si="175"/>
        <v>0</v>
      </c>
      <c r="AD112" s="390">
        <f t="shared" ca="1" si="102"/>
        <v>0</v>
      </c>
      <c r="AE112" s="391">
        <f t="shared" si="103"/>
        <v>0</v>
      </c>
      <c r="AF112" s="392">
        <f t="shared" si="104"/>
        <v>0</v>
      </c>
      <c r="AG112" s="392">
        <f t="shared" ca="1" si="158"/>
        <v>0</v>
      </c>
      <c r="AH112" s="391">
        <f t="shared" ca="1" si="159"/>
        <v>0</v>
      </c>
      <c r="AI112" s="391">
        <f t="shared" ca="1" si="105"/>
        <v>0</v>
      </c>
      <c r="AJ112" s="391">
        <f t="shared" ca="1" si="106"/>
        <v>0</v>
      </c>
      <c r="AK112" s="391">
        <f t="shared" ca="1" si="107"/>
        <v>2.0703002053960727E-3</v>
      </c>
      <c r="AL112" s="389">
        <f t="shared" ca="1" si="108"/>
        <v>5.5599581747555815</v>
      </c>
      <c r="AM112" s="389">
        <f t="shared" ca="1" si="109"/>
        <v>0.23308259024201081</v>
      </c>
      <c r="AN112" s="393">
        <f t="shared" ca="1" si="110"/>
        <v>0</v>
      </c>
      <c r="AO112" s="389">
        <f t="shared" ca="1" si="111"/>
        <v>1.2317213279664344E-2</v>
      </c>
      <c r="AP112" s="394"/>
      <c r="AQ112" s="372"/>
      <c r="AR112" s="389">
        <f t="shared" ca="1" si="173"/>
        <v>4.5199999999999978</v>
      </c>
      <c r="AS112" s="389">
        <f ca="1">'Site&amp;Soil'!$H$173*EXP('Site&amp;Soil'!$H$174*AR112)</f>
        <v>0</v>
      </c>
      <c r="AT112" s="389">
        <f t="shared" ca="1" si="112"/>
        <v>0.38250000000000001</v>
      </c>
      <c r="AU112" s="389">
        <f t="shared" si="176"/>
        <v>0</v>
      </c>
      <c r="AV112" s="390">
        <f t="shared" ca="1" si="113"/>
        <v>0</v>
      </c>
      <c r="AW112" s="391">
        <f t="shared" si="114"/>
        <v>0</v>
      </c>
      <c r="AX112" s="392">
        <f t="shared" si="115"/>
        <v>0</v>
      </c>
      <c r="AY112" s="392">
        <f t="shared" ca="1" si="160"/>
        <v>0</v>
      </c>
      <c r="AZ112" s="391">
        <f t="shared" ca="1" si="161"/>
        <v>0</v>
      </c>
      <c r="BA112" s="391">
        <f t="shared" ca="1" si="116"/>
        <v>0</v>
      </c>
      <c r="BB112" s="391">
        <f t="shared" ca="1" si="117"/>
        <v>0</v>
      </c>
      <c r="BC112" s="391">
        <f t="shared" ca="1" si="118"/>
        <v>0</v>
      </c>
      <c r="BD112" s="389">
        <f t="shared" ca="1" si="119"/>
        <v>4.5199999999999978</v>
      </c>
      <c r="BE112" s="389">
        <f t="shared" ca="1" si="120"/>
        <v>4.5899999999999025E-2</v>
      </c>
      <c r="BF112" s="393">
        <f t="shared" ca="1" si="121"/>
        <v>0</v>
      </c>
      <c r="BG112" s="389">
        <f t="shared" ca="1" si="122"/>
        <v>0</v>
      </c>
      <c r="BH112" s="394"/>
      <c r="BI112" s="372"/>
      <c r="BJ112" s="392"/>
      <c r="BK112" s="372"/>
      <c r="BL112" s="372"/>
      <c r="BM112" s="372"/>
      <c r="BN112" s="372"/>
      <c r="BO112" s="372"/>
      <c r="BP112" s="372"/>
      <c r="BQ112" s="372"/>
      <c r="BR112" s="372"/>
      <c r="BS112" s="372"/>
      <c r="BT112" s="372"/>
      <c r="BU112" s="372"/>
      <c r="BV112" s="372"/>
      <c r="BW112" s="372"/>
      <c r="BX112" s="372"/>
      <c r="BZ112" s="388"/>
      <c r="CA112" s="388"/>
      <c r="CB112" s="19"/>
      <c r="CC112" s="372"/>
      <c r="CD112" s="389" t="e">
        <f t="shared" ca="1" si="162"/>
        <v>#VALUE!</v>
      </c>
      <c r="CE112" s="389" t="e">
        <f ca="1">'Site&amp;Soil'!$F$173*EXP('Site&amp;Soil'!$F$174*CD112)</f>
        <v>#VALUE!</v>
      </c>
      <c r="CF112" s="389" t="e">
        <f t="shared" ca="1" si="123"/>
        <v>#VALUE!</v>
      </c>
      <c r="CG112" s="389">
        <f t="shared" si="177"/>
        <v>0</v>
      </c>
      <c r="CH112" s="390" t="e">
        <f t="shared" ca="1" si="124"/>
        <v>#VALUE!</v>
      </c>
      <c r="CI112" s="391">
        <f t="shared" si="125"/>
        <v>0</v>
      </c>
      <c r="CJ112" s="392">
        <f t="shared" si="126"/>
        <v>0</v>
      </c>
      <c r="CK112" s="392" t="e">
        <f t="shared" ca="1" si="163"/>
        <v>#VALUE!</v>
      </c>
      <c r="CL112" s="391" t="e">
        <f t="shared" ca="1" si="164"/>
        <v>#VALUE!</v>
      </c>
      <c r="CM112" s="391" t="e">
        <f t="shared" ca="1" si="127"/>
        <v>#VALUE!</v>
      </c>
      <c r="CN112" s="391" t="e">
        <f t="shared" ca="1" si="128"/>
        <v>#VALUE!</v>
      </c>
      <c r="CO112" s="391" t="e">
        <f t="shared" ca="1" si="129"/>
        <v>#VALUE!</v>
      </c>
      <c r="CP112" s="389" t="e">
        <f t="shared" ca="1" si="130"/>
        <v>#VALUE!</v>
      </c>
      <c r="CQ112" s="389" t="e">
        <f t="shared" ca="1" si="131"/>
        <v>#VALUE!</v>
      </c>
      <c r="CR112" s="393" t="e">
        <f t="shared" ca="1" si="132"/>
        <v>#VALUE!</v>
      </c>
      <c r="CS112" s="389" t="e">
        <f t="shared" ca="1" si="133"/>
        <v>#VALUE!</v>
      </c>
      <c r="CT112" s="394"/>
      <c r="CU112" s="372"/>
      <c r="CV112" s="389" t="e">
        <f t="shared" ca="1" si="165"/>
        <v>#VALUE!</v>
      </c>
      <c r="CW112" s="389" t="e">
        <f ca="1">'Site&amp;Soil'!$G$173*EXP('Site&amp;Soil'!$G$174*CV112)</f>
        <v>#VALUE!</v>
      </c>
      <c r="CX112" s="389" t="e">
        <f t="shared" ca="1" si="134"/>
        <v>#VALUE!</v>
      </c>
      <c r="CY112" s="389">
        <f t="shared" si="178"/>
        <v>0</v>
      </c>
      <c r="CZ112" s="390" t="e">
        <f t="shared" ca="1" si="135"/>
        <v>#VALUE!</v>
      </c>
      <c r="DA112" s="391">
        <f t="shared" si="136"/>
        <v>0</v>
      </c>
      <c r="DB112" s="392">
        <f t="shared" si="137"/>
        <v>0</v>
      </c>
      <c r="DC112" s="392" t="e">
        <f t="shared" ca="1" si="166"/>
        <v>#VALUE!</v>
      </c>
      <c r="DD112" s="391" t="e">
        <f t="shared" ca="1" si="167"/>
        <v>#VALUE!</v>
      </c>
      <c r="DE112" s="391" t="e">
        <f t="shared" ca="1" si="138"/>
        <v>#VALUE!</v>
      </c>
      <c r="DF112" s="391" t="e">
        <f t="shared" ca="1" si="139"/>
        <v>#VALUE!</v>
      </c>
      <c r="DG112" s="391" t="e">
        <f t="shared" ca="1" si="140"/>
        <v>#VALUE!</v>
      </c>
      <c r="DH112" s="389" t="e">
        <f t="shared" ca="1" si="141"/>
        <v>#VALUE!</v>
      </c>
      <c r="DI112" s="389" t="e">
        <f t="shared" ca="1" si="142"/>
        <v>#VALUE!</v>
      </c>
      <c r="DJ112" s="393" t="e">
        <f t="shared" ca="1" si="143"/>
        <v>#VALUE!</v>
      </c>
      <c r="DK112" s="389" t="e">
        <f t="shared" ca="1" si="144"/>
        <v>#VALUE!</v>
      </c>
      <c r="DL112" s="394"/>
      <c r="DM112" s="372"/>
      <c r="DN112" s="389" t="e">
        <f t="shared" ca="1" si="168"/>
        <v>#VALUE!</v>
      </c>
      <c r="DO112" s="389" t="e">
        <f ca="1">'Site&amp;Soil'!$H$173*EXP('Site&amp;Soil'!$H$174*DN112)</f>
        <v>#VALUE!</v>
      </c>
      <c r="DP112" s="389" t="e">
        <f t="shared" ca="1" si="145"/>
        <v>#VALUE!</v>
      </c>
      <c r="DQ112" s="389">
        <f t="shared" si="179"/>
        <v>0</v>
      </c>
      <c r="DR112" s="390" t="e">
        <f t="shared" ca="1" si="146"/>
        <v>#VALUE!</v>
      </c>
      <c r="DS112" s="391">
        <f t="shared" si="147"/>
        <v>0</v>
      </c>
      <c r="DT112" s="392">
        <f t="shared" si="148"/>
        <v>0</v>
      </c>
      <c r="DU112" s="392" t="e">
        <f t="shared" ca="1" si="169"/>
        <v>#VALUE!</v>
      </c>
      <c r="DV112" s="391" t="e">
        <f t="shared" ca="1" si="170"/>
        <v>#VALUE!</v>
      </c>
      <c r="DW112" s="391" t="e">
        <f t="shared" ca="1" si="149"/>
        <v>#VALUE!</v>
      </c>
      <c r="DX112" s="391" t="e">
        <f t="shared" ca="1" si="150"/>
        <v>#VALUE!</v>
      </c>
      <c r="DY112" s="391" t="e">
        <f t="shared" ca="1" si="151"/>
        <v>#VALUE!</v>
      </c>
      <c r="DZ112" s="389" t="e">
        <f t="shared" ca="1" si="152"/>
        <v>#VALUE!</v>
      </c>
      <c r="EA112" s="389" t="e">
        <f t="shared" ca="1" si="153"/>
        <v>#VALUE!</v>
      </c>
      <c r="EB112" s="393" t="e">
        <f t="shared" ca="1" si="154"/>
        <v>#VALUE!</v>
      </c>
      <c r="EC112" s="389" t="e">
        <f t="shared" ca="1" si="155"/>
        <v>#VALUE!</v>
      </c>
      <c r="ED112" s="394"/>
      <c r="EE112" s="372"/>
      <c r="EF112" s="392"/>
      <c r="EG112" s="372"/>
      <c r="EH112" s="372"/>
      <c r="EI112" s="372"/>
      <c r="EJ112" s="372"/>
      <c r="EK112" s="372"/>
      <c r="EL112" s="372"/>
      <c r="EM112" s="372"/>
      <c r="EN112" s="372"/>
      <c r="EO112" s="372"/>
      <c r="EP112" s="372"/>
      <c r="EQ112" s="372"/>
      <c r="ER112" s="372"/>
      <c r="ES112" s="372"/>
      <c r="ET112" s="372"/>
    </row>
    <row r="113" spans="1:150" x14ac:dyDescent="0.2">
      <c r="A113" s="372"/>
      <c r="B113" s="372">
        <v>105</v>
      </c>
      <c r="C113" s="372" t="s">
        <v>308</v>
      </c>
      <c r="D113" s="388"/>
      <c r="E113" s="388"/>
      <c r="F113" s="19"/>
      <c r="G113" s="372"/>
      <c r="H113" s="389">
        <f t="shared" ca="1" si="171"/>
        <v>5.9403304650186017</v>
      </c>
      <c r="I113" s="389">
        <f ca="1">'Site&amp;Soil'!$F$173*EXP('Site&amp;Soil'!$F$174*H113)</f>
        <v>0</v>
      </c>
      <c r="J113" s="389">
        <f t="shared" ca="1" si="90"/>
        <v>0.45000000000000007</v>
      </c>
      <c r="K113" s="389">
        <f t="shared" ca="1" si="174"/>
        <v>0.41006021458614561</v>
      </c>
      <c r="L113" s="390">
        <f t="shared" ca="1" si="91"/>
        <v>4.57486761956717E-3</v>
      </c>
      <c r="M113" s="391">
        <f t="shared" si="92"/>
        <v>0</v>
      </c>
      <c r="N113" s="392">
        <f t="shared" si="93"/>
        <v>0</v>
      </c>
      <c r="O113" s="392">
        <f t="shared" ca="1" si="156"/>
        <v>14101.1388292067</v>
      </c>
      <c r="P113" s="391">
        <f t="shared" ca="1" si="157"/>
        <v>0.57664169806210697</v>
      </c>
      <c r="Q113" s="391">
        <f t="shared" ca="1" si="94"/>
        <v>6.4510843428759049E-3</v>
      </c>
      <c r="R113" s="391">
        <f t="shared" ca="1" si="95"/>
        <v>8.2292130151858376E-4</v>
      </c>
      <c r="S113" s="391">
        <f t="shared" ca="1" si="96"/>
        <v>1.2507028980794047E-2</v>
      </c>
      <c r="T113" s="389">
        <f t="shared" ca="1" si="97"/>
        <v>5.9528374939993958</v>
      </c>
      <c r="U113" s="389">
        <f t="shared" ca="1" si="98"/>
        <v>0.42877687229972816</v>
      </c>
      <c r="V113" s="393">
        <f t="shared" ca="1" si="99"/>
        <v>4.987885559816314E-3</v>
      </c>
      <c r="W113" s="389">
        <f t="shared" ca="1" si="100"/>
        <v>-1.108419013292514E-2</v>
      </c>
      <c r="X113" s="394"/>
      <c r="Y113" s="372"/>
      <c r="Z113" s="389">
        <f t="shared" ca="1" si="172"/>
        <v>5.572275388035246</v>
      </c>
      <c r="AA113" s="389">
        <f ca="1">'Site&amp;Soil'!$G$173*EXP('Site&amp;Soil'!$G$174*Z113)</f>
        <v>0</v>
      </c>
      <c r="AB113" s="389">
        <f t="shared" ca="1" si="101"/>
        <v>0.41625000000000001</v>
      </c>
      <c r="AC113" s="389">
        <f t="shared" si="175"/>
        <v>0</v>
      </c>
      <c r="AD113" s="390">
        <f t="shared" ca="1" si="102"/>
        <v>0</v>
      </c>
      <c r="AE113" s="391">
        <f t="shared" si="103"/>
        <v>0</v>
      </c>
      <c r="AF113" s="392">
        <f t="shared" si="104"/>
        <v>0</v>
      </c>
      <c r="AG113" s="392">
        <f t="shared" ca="1" si="158"/>
        <v>0</v>
      </c>
      <c r="AH113" s="391">
        <f t="shared" ca="1" si="159"/>
        <v>0</v>
      </c>
      <c r="AI113" s="391">
        <f t="shared" ca="1" si="105"/>
        <v>0</v>
      </c>
      <c r="AJ113" s="391">
        <f t="shared" ca="1" si="106"/>
        <v>0</v>
      </c>
      <c r="AK113" s="391">
        <f t="shared" ca="1" si="107"/>
        <v>1.9769881117563575E-3</v>
      </c>
      <c r="AL113" s="389">
        <f t="shared" ca="1" si="108"/>
        <v>5.574252376147002</v>
      </c>
      <c r="AM113" s="389">
        <f t="shared" ca="1" si="109"/>
        <v>0.23903255157118958</v>
      </c>
      <c r="AN113" s="393">
        <f t="shared" ca="1" si="110"/>
        <v>0</v>
      </c>
      <c r="AO113" s="389">
        <f t="shared" ca="1" si="111"/>
        <v>1.1982908251810965E-2</v>
      </c>
      <c r="AP113" s="394"/>
      <c r="AQ113" s="372"/>
      <c r="AR113" s="389">
        <f t="shared" ca="1" si="173"/>
        <v>4.5199999999999978</v>
      </c>
      <c r="AS113" s="389">
        <f ca="1">'Site&amp;Soil'!$H$173*EXP('Site&amp;Soil'!$H$174*AR113)</f>
        <v>0</v>
      </c>
      <c r="AT113" s="389">
        <f t="shared" ca="1" si="112"/>
        <v>0.38250000000000001</v>
      </c>
      <c r="AU113" s="389">
        <f t="shared" si="176"/>
        <v>0</v>
      </c>
      <c r="AV113" s="390">
        <f t="shared" ca="1" si="113"/>
        <v>0</v>
      </c>
      <c r="AW113" s="391">
        <f t="shared" si="114"/>
        <v>0</v>
      </c>
      <c r="AX113" s="392">
        <f t="shared" si="115"/>
        <v>0</v>
      </c>
      <c r="AY113" s="392">
        <f t="shared" ca="1" si="160"/>
        <v>0</v>
      </c>
      <c r="AZ113" s="391">
        <f t="shared" ca="1" si="161"/>
        <v>0</v>
      </c>
      <c r="BA113" s="391">
        <f t="shared" ca="1" si="116"/>
        <v>0</v>
      </c>
      <c r="BB113" s="391">
        <f t="shared" ca="1" si="117"/>
        <v>0</v>
      </c>
      <c r="BC113" s="391">
        <f t="shared" ca="1" si="118"/>
        <v>0</v>
      </c>
      <c r="BD113" s="389">
        <f t="shared" ca="1" si="119"/>
        <v>4.5199999999999978</v>
      </c>
      <c r="BE113" s="389">
        <f t="shared" ca="1" si="120"/>
        <v>4.5899999999999025E-2</v>
      </c>
      <c r="BF113" s="393">
        <f t="shared" ca="1" si="121"/>
        <v>0</v>
      </c>
      <c r="BG113" s="389">
        <f t="shared" ca="1" si="122"/>
        <v>0</v>
      </c>
      <c r="BH113" s="394"/>
      <c r="BI113" s="372"/>
      <c r="BJ113" s="392"/>
      <c r="BK113" s="372"/>
      <c r="BL113" s="372"/>
      <c r="BM113" s="372"/>
      <c r="BN113" s="372"/>
      <c r="BO113" s="372"/>
      <c r="BP113" s="372"/>
      <c r="BQ113" s="372"/>
      <c r="BR113" s="372"/>
      <c r="BS113" s="372"/>
      <c r="BT113" s="372"/>
      <c r="BU113" s="372"/>
      <c r="BV113" s="372"/>
      <c r="BW113" s="372"/>
      <c r="BX113" s="372"/>
      <c r="BZ113" s="388"/>
      <c r="CA113" s="388"/>
      <c r="CB113" s="19"/>
      <c r="CC113" s="372"/>
      <c r="CD113" s="389" t="e">
        <f t="shared" ca="1" si="162"/>
        <v>#VALUE!</v>
      </c>
      <c r="CE113" s="389" t="e">
        <f ca="1">'Site&amp;Soil'!$F$173*EXP('Site&amp;Soil'!$F$174*CD113)</f>
        <v>#VALUE!</v>
      </c>
      <c r="CF113" s="389" t="e">
        <f t="shared" ca="1" si="123"/>
        <v>#VALUE!</v>
      </c>
      <c r="CG113" s="389">
        <f t="shared" si="177"/>
        <v>0</v>
      </c>
      <c r="CH113" s="390" t="e">
        <f t="shared" ca="1" si="124"/>
        <v>#VALUE!</v>
      </c>
      <c r="CI113" s="391">
        <f t="shared" si="125"/>
        <v>0</v>
      </c>
      <c r="CJ113" s="392">
        <f t="shared" si="126"/>
        <v>0</v>
      </c>
      <c r="CK113" s="392" t="e">
        <f t="shared" ca="1" si="163"/>
        <v>#VALUE!</v>
      </c>
      <c r="CL113" s="391" t="e">
        <f t="shared" ca="1" si="164"/>
        <v>#VALUE!</v>
      </c>
      <c r="CM113" s="391" t="e">
        <f t="shared" ca="1" si="127"/>
        <v>#VALUE!</v>
      </c>
      <c r="CN113" s="391" t="e">
        <f t="shared" ca="1" si="128"/>
        <v>#VALUE!</v>
      </c>
      <c r="CO113" s="391" t="e">
        <f t="shared" ca="1" si="129"/>
        <v>#VALUE!</v>
      </c>
      <c r="CP113" s="389" t="e">
        <f t="shared" ca="1" si="130"/>
        <v>#VALUE!</v>
      </c>
      <c r="CQ113" s="389" t="e">
        <f t="shared" ca="1" si="131"/>
        <v>#VALUE!</v>
      </c>
      <c r="CR113" s="393" t="e">
        <f t="shared" ca="1" si="132"/>
        <v>#VALUE!</v>
      </c>
      <c r="CS113" s="389" t="e">
        <f t="shared" ca="1" si="133"/>
        <v>#VALUE!</v>
      </c>
      <c r="CT113" s="394"/>
      <c r="CU113" s="372"/>
      <c r="CV113" s="389" t="e">
        <f t="shared" ca="1" si="165"/>
        <v>#VALUE!</v>
      </c>
      <c r="CW113" s="389" t="e">
        <f ca="1">'Site&amp;Soil'!$G$173*EXP('Site&amp;Soil'!$G$174*CV113)</f>
        <v>#VALUE!</v>
      </c>
      <c r="CX113" s="389" t="e">
        <f t="shared" ca="1" si="134"/>
        <v>#VALUE!</v>
      </c>
      <c r="CY113" s="389">
        <f t="shared" si="178"/>
        <v>0</v>
      </c>
      <c r="CZ113" s="390" t="e">
        <f t="shared" ca="1" si="135"/>
        <v>#VALUE!</v>
      </c>
      <c r="DA113" s="391">
        <f t="shared" si="136"/>
        <v>0</v>
      </c>
      <c r="DB113" s="392">
        <f t="shared" si="137"/>
        <v>0</v>
      </c>
      <c r="DC113" s="392" t="e">
        <f t="shared" ca="1" si="166"/>
        <v>#VALUE!</v>
      </c>
      <c r="DD113" s="391" t="e">
        <f t="shared" ca="1" si="167"/>
        <v>#VALUE!</v>
      </c>
      <c r="DE113" s="391" t="e">
        <f t="shared" ca="1" si="138"/>
        <v>#VALUE!</v>
      </c>
      <c r="DF113" s="391" t="e">
        <f t="shared" ca="1" si="139"/>
        <v>#VALUE!</v>
      </c>
      <c r="DG113" s="391" t="e">
        <f t="shared" ca="1" si="140"/>
        <v>#VALUE!</v>
      </c>
      <c r="DH113" s="389" t="e">
        <f t="shared" ca="1" si="141"/>
        <v>#VALUE!</v>
      </c>
      <c r="DI113" s="389" t="e">
        <f t="shared" ca="1" si="142"/>
        <v>#VALUE!</v>
      </c>
      <c r="DJ113" s="393" t="e">
        <f t="shared" ca="1" si="143"/>
        <v>#VALUE!</v>
      </c>
      <c r="DK113" s="389" t="e">
        <f t="shared" ca="1" si="144"/>
        <v>#VALUE!</v>
      </c>
      <c r="DL113" s="394"/>
      <c r="DM113" s="372"/>
      <c r="DN113" s="389" t="e">
        <f t="shared" ca="1" si="168"/>
        <v>#VALUE!</v>
      </c>
      <c r="DO113" s="389" t="e">
        <f ca="1">'Site&amp;Soil'!$H$173*EXP('Site&amp;Soil'!$H$174*DN113)</f>
        <v>#VALUE!</v>
      </c>
      <c r="DP113" s="389" t="e">
        <f t="shared" ca="1" si="145"/>
        <v>#VALUE!</v>
      </c>
      <c r="DQ113" s="389">
        <f t="shared" si="179"/>
        <v>0</v>
      </c>
      <c r="DR113" s="390" t="e">
        <f t="shared" ca="1" si="146"/>
        <v>#VALUE!</v>
      </c>
      <c r="DS113" s="391">
        <f t="shared" si="147"/>
        <v>0</v>
      </c>
      <c r="DT113" s="392">
        <f t="shared" si="148"/>
        <v>0</v>
      </c>
      <c r="DU113" s="392" t="e">
        <f t="shared" ca="1" si="169"/>
        <v>#VALUE!</v>
      </c>
      <c r="DV113" s="391" t="e">
        <f t="shared" ca="1" si="170"/>
        <v>#VALUE!</v>
      </c>
      <c r="DW113" s="391" t="e">
        <f t="shared" ca="1" si="149"/>
        <v>#VALUE!</v>
      </c>
      <c r="DX113" s="391" t="e">
        <f t="shared" ca="1" si="150"/>
        <v>#VALUE!</v>
      </c>
      <c r="DY113" s="391" t="e">
        <f t="shared" ca="1" si="151"/>
        <v>#VALUE!</v>
      </c>
      <c r="DZ113" s="389" t="e">
        <f t="shared" ca="1" si="152"/>
        <v>#VALUE!</v>
      </c>
      <c r="EA113" s="389" t="e">
        <f t="shared" ca="1" si="153"/>
        <v>#VALUE!</v>
      </c>
      <c r="EB113" s="393" t="e">
        <f t="shared" ca="1" si="154"/>
        <v>#VALUE!</v>
      </c>
      <c r="EC113" s="389" t="e">
        <f t="shared" ca="1" si="155"/>
        <v>#VALUE!</v>
      </c>
      <c r="ED113" s="394"/>
      <c r="EE113" s="372"/>
      <c r="EF113" s="392"/>
      <c r="EG113" s="372"/>
      <c r="EH113" s="372"/>
      <c r="EI113" s="372"/>
      <c r="EJ113" s="372"/>
      <c r="EK113" s="372"/>
      <c r="EL113" s="372"/>
      <c r="EM113" s="372"/>
      <c r="EN113" s="372"/>
      <c r="EO113" s="372"/>
      <c r="EP113" s="372"/>
      <c r="EQ113" s="372"/>
      <c r="ER113" s="372"/>
      <c r="ES113" s="372"/>
      <c r="ET113" s="372"/>
    </row>
    <row r="114" spans="1:150" x14ac:dyDescent="0.2">
      <c r="A114" s="372"/>
      <c r="B114" s="372">
        <v>106</v>
      </c>
      <c r="C114" s="372" t="s">
        <v>309</v>
      </c>
      <c r="D114" s="388"/>
      <c r="E114" s="388"/>
      <c r="F114" s="19"/>
      <c r="G114" s="372"/>
      <c r="H114" s="389">
        <f t="shared" ca="1" si="171"/>
        <v>5.9417533038664709</v>
      </c>
      <c r="I114" s="389">
        <f ca="1">'Site&amp;Soil'!$F$173*EXP('Site&amp;Soil'!$F$174*H114)</f>
        <v>0</v>
      </c>
      <c r="J114" s="389">
        <f t="shared" ca="1" si="90"/>
        <v>0.45000000000000007</v>
      </c>
      <c r="K114" s="389">
        <f t="shared" ca="1" si="174"/>
        <v>0.37336407417040579</v>
      </c>
      <c r="L114" s="390">
        <f t="shared" ca="1" si="91"/>
        <v>4.1514535919473074E-3</v>
      </c>
      <c r="M114" s="391">
        <f t="shared" si="92"/>
        <v>0</v>
      </c>
      <c r="N114" s="392">
        <f t="shared" si="93"/>
        <v>0</v>
      </c>
      <c r="O114" s="392">
        <f t="shared" ca="1" si="156"/>
        <v>13943.384653219209</v>
      </c>
      <c r="P114" s="391">
        <f t="shared" ca="1" si="157"/>
        <v>0.57019061371923108</v>
      </c>
      <c r="Q114" s="391">
        <f t="shared" ca="1" si="94"/>
        <v>5.7885314302509854E-3</v>
      </c>
      <c r="R114" s="391">
        <f t="shared" ca="1" si="95"/>
        <v>7.3892747555801886E-4</v>
      </c>
      <c r="S114" s="391">
        <f t="shared" ca="1" si="96"/>
        <v>1.1221342121539924E-2</v>
      </c>
      <c r="T114" s="389">
        <f t="shared" ca="1" si="97"/>
        <v>5.9529746459880108</v>
      </c>
      <c r="U114" s="389">
        <f t="shared" ca="1" si="98"/>
        <v>0.42883859069460495</v>
      </c>
      <c r="V114" s="393">
        <f t="shared" ca="1" si="99"/>
        <v>4.5436098570452305E-3</v>
      </c>
      <c r="W114" s="389">
        <f t="shared" ca="1" si="100"/>
        <v>-1.0096910793433844E-2</v>
      </c>
      <c r="X114" s="395">
        <f>-'Profit Calculator'!N$29*'Quantity of Lime to Apply'!H$9</f>
        <v>-4.0706506159014562E-2</v>
      </c>
      <c r="Y114" s="372"/>
      <c r="Z114" s="389">
        <f t="shared" ca="1" si="172"/>
        <v>5.5862352843988132</v>
      </c>
      <c r="AA114" s="389">
        <f ca="1">'Site&amp;Soil'!$G$173*EXP('Site&amp;Soil'!$G$174*Z114)</f>
        <v>0</v>
      </c>
      <c r="AB114" s="389">
        <f t="shared" ca="1" si="101"/>
        <v>0.41625000000000001</v>
      </c>
      <c r="AC114" s="389">
        <f t="shared" si="175"/>
        <v>0</v>
      </c>
      <c r="AD114" s="390">
        <f t="shared" ca="1" si="102"/>
        <v>0</v>
      </c>
      <c r="AE114" s="391">
        <f t="shared" si="103"/>
        <v>0</v>
      </c>
      <c r="AF114" s="392">
        <f t="shared" si="104"/>
        <v>0</v>
      </c>
      <c r="AG114" s="392">
        <f t="shared" ca="1" si="158"/>
        <v>0</v>
      </c>
      <c r="AH114" s="391">
        <f t="shared" ca="1" si="159"/>
        <v>0</v>
      </c>
      <c r="AI114" s="391">
        <f t="shared" ca="1" si="105"/>
        <v>0</v>
      </c>
      <c r="AJ114" s="391">
        <f t="shared" ca="1" si="106"/>
        <v>0</v>
      </c>
      <c r="AK114" s="391">
        <f t="shared" ca="1" si="107"/>
        <v>1.7752011424817271E-3</v>
      </c>
      <c r="AL114" s="389">
        <f t="shared" ca="1" si="108"/>
        <v>5.5880104855412949</v>
      </c>
      <c r="AM114" s="389">
        <f t="shared" ca="1" si="109"/>
        <v>0.244759364606564</v>
      </c>
      <c r="AN114" s="393">
        <f t="shared" ca="1" si="110"/>
        <v>0</v>
      </c>
      <c r="AO114" s="389">
        <f t="shared" ca="1" si="111"/>
        <v>1.0915579236144697E-2</v>
      </c>
      <c r="AP114" s="395">
        <f>-'Profit Calculator'!$N$29*'Quantity of Lime to Apply'!$H$19</f>
        <v>-2.4423903695408738E-2</v>
      </c>
      <c r="AQ114" s="372"/>
      <c r="AR114" s="389">
        <f t="shared" ca="1" si="173"/>
        <v>4.5199999999999978</v>
      </c>
      <c r="AS114" s="389">
        <f ca="1">'Site&amp;Soil'!$H$173*EXP('Site&amp;Soil'!$H$174*AR114)</f>
        <v>0</v>
      </c>
      <c r="AT114" s="389">
        <f t="shared" ca="1" si="112"/>
        <v>0.38250000000000001</v>
      </c>
      <c r="AU114" s="389">
        <f t="shared" si="176"/>
        <v>0</v>
      </c>
      <c r="AV114" s="390">
        <f t="shared" ca="1" si="113"/>
        <v>0</v>
      </c>
      <c r="AW114" s="391">
        <f t="shared" si="114"/>
        <v>0</v>
      </c>
      <c r="AX114" s="392">
        <f t="shared" si="115"/>
        <v>0</v>
      </c>
      <c r="AY114" s="392">
        <f t="shared" ca="1" si="160"/>
        <v>0</v>
      </c>
      <c r="AZ114" s="391">
        <f t="shared" ca="1" si="161"/>
        <v>0</v>
      </c>
      <c r="BA114" s="391">
        <f t="shared" ca="1" si="116"/>
        <v>0</v>
      </c>
      <c r="BB114" s="391">
        <f t="shared" ca="1" si="117"/>
        <v>0</v>
      </c>
      <c r="BC114" s="391">
        <f t="shared" ca="1" si="118"/>
        <v>0</v>
      </c>
      <c r="BD114" s="389">
        <f t="shared" ca="1" si="119"/>
        <v>4.5199999999999978</v>
      </c>
      <c r="BE114" s="389">
        <f t="shared" ca="1" si="120"/>
        <v>4.5899999999999025E-2</v>
      </c>
      <c r="BF114" s="393">
        <f t="shared" ca="1" si="121"/>
        <v>0</v>
      </c>
      <c r="BG114" s="389">
        <f t="shared" ca="1" si="122"/>
        <v>0</v>
      </c>
      <c r="BH114" s="395">
        <v>0.02</v>
      </c>
      <c r="BI114" s="372"/>
      <c r="BJ114" s="392">
        <f>BJ102+1</f>
        <v>9</v>
      </c>
      <c r="BK114" s="391">
        <f ca="1">AVERAGE(H109:H114)</f>
        <v>5.9374282035017671</v>
      </c>
      <c r="BL114" s="391">
        <f ca="1">AVERAGE(Z109:Z114)</f>
        <v>5.5521014111545135</v>
      </c>
      <c r="BM114" s="391">
        <f ca="1">AVERAGE(AR109:AR114)</f>
        <v>4.5199999999999969</v>
      </c>
      <c r="BN114" s="372"/>
      <c r="BO114" s="372"/>
      <c r="BP114" s="372"/>
      <c r="BQ114" s="372"/>
      <c r="BR114" s="372"/>
      <c r="BS114" s="372"/>
      <c r="BT114" s="372"/>
      <c r="BU114" s="372"/>
      <c r="BV114" s="372"/>
      <c r="BW114" s="372"/>
      <c r="BX114" s="372"/>
      <c r="BZ114" s="388"/>
      <c r="CA114" s="388"/>
      <c r="CB114" s="19"/>
      <c r="CC114" s="372"/>
      <c r="CD114" s="389" t="e">
        <f t="shared" ca="1" si="162"/>
        <v>#VALUE!</v>
      </c>
      <c r="CE114" s="389" t="e">
        <f ca="1">'Site&amp;Soil'!$F$173*EXP('Site&amp;Soil'!$F$174*CD114)</f>
        <v>#VALUE!</v>
      </c>
      <c r="CF114" s="389" t="e">
        <f t="shared" ca="1" si="123"/>
        <v>#VALUE!</v>
      </c>
      <c r="CG114" s="389">
        <f t="shared" si="177"/>
        <v>0</v>
      </c>
      <c r="CH114" s="390" t="e">
        <f t="shared" ca="1" si="124"/>
        <v>#VALUE!</v>
      </c>
      <c r="CI114" s="391">
        <f t="shared" si="125"/>
        <v>0</v>
      </c>
      <c r="CJ114" s="392">
        <f t="shared" si="126"/>
        <v>0</v>
      </c>
      <c r="CK114" s="392" t="e">
        <f t="shared" ca="1" si="163"/>
        <v>#VALUE!</v>
      </c>
      <c r="CL114" s="391" t="e">
        <f t="shared" ca="1" si="164"/>
        <v>#VALUE!</v>
      </c>
      <c r="CM114" s="391" t="e">
        <f t="shared" ca="1" si="127"/>
        <v>#VALUE!</v>
      </c>
      <c r="CN114" s="391" t="e">
        <f t="shared" ca="1" si="128"/>
        <v>#VALUE!</v>
      </c>
      <c r="CO114" s="391" t="e">
        <f t="shared" ca="1" si="129"/>
        <v>#VALUE!</v>
      </c>
      <c r="CP114" s="389" t="e">
        <f t="shared" ca="1" si="130"/>
        <v>#VALUE!</v>
      </c>
      <c r="CQ114" s="389" t="e">
        <f t="shared" ca="1" si="131"/>
        <v>#VALUE!</v>
      </c>
      <c r="CR114" s="393" t="e">
        <f t="shared" ca="1" si="132"/>
        <v>#VALUE!</v>
      </c>
      <c r="CS114" s="389" t="e">
        <f t="shared" ca="1" si="133"/>
        <v>#VALUE!</v>
      </c>
      <c r="CT114" s="394" t="e">
        <v>#VALUE!</v>
      </c>
      <c r="CU114" s="372"/>
      <c r="CV114" s="389" t="e">
        <f t="shared" ca="1" si="165"/>
        <v>#VALUE!</v>
      </c>
      <c r="CW114" s="389" t="e">
        <f ca="1">'Site&amp;Soil'!$G$173*EXP('Site&amp;Soil'!$G$174*CV114)</f>
        <v>#VALUE!</v>
      </c>
      <c r="CX114" s="389" t="e">
        <f t="shared" ca="1" si="134"/>
        <v>#VALUE!</v>
      </c>
      <c r="CY114" s="389">
        <f t="shared" si="178"/>
        <v>0</v>
      </c>
      <c r="CZ114" s="390" t="e">
        <f t="shared" ca="1" si="135"/>
        <v>#VALUE!</v>
      </c>
      <c r="DA114" s="391">
        <f t="shared" si="136"/>
        <v>0</v>
      </c>
      <c r="DB114" s="392">
        <f t="shared" si="137"/>
        <v>0</v>
      </c>
      <c r="DC114" s="392" t="e">
        <f t="shared" ca="1" si="166"/>
        <v>#VALUE!</v>
      </c>
      <c r="DD114" s="391" t="e">
        <f t="shared" ca="1" si="167"/>
        <v>#VALUE!</v>
      </c>
      <c r="DE114" s="391" t="e">
        <f t="shared" ca="1" si="138"/>
        <v>#VALUE!</v>
      </c>
      <c r="DF114" s="391" t="e">
        <f t="shared" ca="1" si="139"/>
        <v>#VALUE!</v>
      </c>
      <c r="DG114" s="391" t="e">
        <f t="shared" ca="1" si="140"/>
        <v>#VALUE!</v>
      </c>
      <c r="DH114" s="389" t="e">
        <f t="shared" ca="1" si="141"/>
        <v>#VALUE!</v>
      </c>
      <c r="DI114" s="389" t="e">
        <f t="shared" ca="1" si="142"/>
        <v>#VALUE!</v>
      </c>
      <c r="DJ114" s="393" t="e">
        <f t="shared" ca="1" si="143"/>
        <v>#VALUE!</v>
      </c>
      <c r="DK114" s="389" t="e">
        <f t="shared" ca="1" si="144"/>
        <v>#VALUE!</v>
      </c>
      <c r="DL114" s="394" t="e">
        <v>#VALUE!</v>
      </c>
      <c r="DM114" s="372"/>
      <c r="DN114" s="389" t="e">
        <f t="shared" ca="1" si="168"/>
        <v>#VALUE!</v>
      </c>
      <c r="DO114" s="389" t="e">
        <f ca="1">'Site&amp;Soil'!$H$173*EXP('Site&amp;Soil'!$H$174*DN114)</f>
        <v>#VALUE!</v>
      </c>
      <c r="DP114" s="389" t="e">
        <f t="shared" ca="1" si="145"/>
        <v>#VALUE!</v>
      </c>
      <c r="DQ114" s="389">
        <f t="shared" si="179"/>
        <v>0</v>
      </c>
      <c r="DR114" s="390" t="e">
        <f t="shared" ca="1" si="146"/>
        <v>#VALUE!</v>
      </c>
      <c r="DS114" s="391">
        <f t="shared" si="147"/>
        <v>0</v>
      </c>
      <c r="DT114" s="392">
        <f t="shared" si="148"/>
        <v>0</v>
      </c>
      <c r="DU114" s="392" t="e">
        <f t="shared" ca="1" si="169"/>
        <v>#VALUE!</v>
      </c>
      <c r="DV114" s="391" t="e">
        <f t="shared" ca="1" si="170"/>
        <v>#VALUE!</v>
      </c>
      <c r="DW114" s="391" t="e">
        <f t="shared" ca="1" si="149"/>
        <v>#VALUE!</v>
      </c>
      <c r="DX114" s="391" t="e">
        <f t="shared" ca="1" si="150"/>
        <v>#VALUE!</v>
      </c>
      <c r="DY114" s="391" t="e">
        <f t="shared" ca="1" si="151"/>
        <v>#VALUE!</v>
      </c>
      <c r="DZ114" s="389" t="e">
        <f t="shared" ca="1" si="152"/>
        <v>#VALUE!</v>
      </c>
      <c r="EA114" s="389" t="e">
        <f t="shared" ca="1" si="153"/>
        <v>#VALUE!</v>
      </c>
      <c r="EB114" s="393" t="e">
        <f t="shared" ca="1" si="154"/>
        <v>#VALUE!</v>
      </c>
      <c r="EC114" s="389" t="e">
        <f t="shared" ca="1" si="155"/>
        <v>#VALUE!</v>
      </c>
      <c r="ED114" s="394" t="e">
        <v>#VALUE!</v>
      </c>
      <c r="EE114" s="372"/>
      <c r="EF114" s="392">
        <f>EF102+1</f>
        <v>9</v>
      </c>
      <c r="EG114" s="391" t="e">
        <f ca="1">AVERAGE(CD109:CD114)</f>
        <v>#VALUE!</v>
      </c>
      <c r="EH114" s="391" t="e">
        <f ca="1">AVERAGE(CV109:CV114)</f>
        <v>#VALUE!</v>
      </c>
      <c r="EI114" s="391" t="e">
        <f ca="1">AVERAGE(DN109:DN114)</f>
        <v>#VALUE!</v>
      </c>
      <c r="EJ114" s="372"/>
      <c r="EK114" s="372"/>
      <c r="EL114" s="372"/>
      <c r="EM114" s="372"/>
      <c r="EN114" s="372"/>
      <c r="EO114" s="372"/>
      <c r="EP114" s="372"/>
      <c r="EQ114" s="372"/>
      <c r="ER114" s="372"/>
      <c r="ES114" s="372"/>
      <c r="ET114" s="372"/>
    </row>
    <row r="115" spans="1:150" x14ac:dyDescent="0.2">
      <c r="A115" s="372"/>
      <c r="B115" s="372">
        <v>107</v>
      </c>
      <c r="C115" s="372" t="s">
        <v>310</v>
      </c>
      <c r="D115" s="388"/>
      <c r="E115" s="388"/>
      <c r="F115" s="19"/>
      <c r="G115" s="372"/>
      <c r="H115" s="389">
        <f t="shared" ca="1" si="171"/>
        <v>5.902171229035563</v>
      </c>
      <c r="I115" s="389">
        <f ca="1">'Site&amp;Soil'!$F$173*EXP('Site&amp;Soil'!$F$174*H115)</f>
        <v>0</v>
      </c>
      <c r="J115" s="389">
        <f t="shared" ca="1" si="90"/>
        <v>0.45000000000000007</v>
      </c>
      <c r="K115" s="389">
        <f t="shared" ca="1" si="174"/>
        <v>0.31935521622611851</v>
      </c>
      <c r="L115" s="390">
        <f t="shared" ca="1" si="91"/>
        <v>3.8994051781851857E-3</v>
      </c>
      <c r="M115" s="391">
        <f t="shared" si="92"/>
        <v>0</v>
      </c>
      <c r="N115" s="392">
        <f t="shared" si="93"/>
        <v>0</v>
      </c>
      <c r="O115" s="392">
        <f t="shared" ca="1" si="156"/>
        <v>13801.832480371653</v>
      </c>
      <c r="P115" s="391">
        <f t="shared" ca="1" si="157"/>
        <v>0.56440208228898014</v>
      </c>
      <c r="Q115" s="391">
        <f t="shared" ca="1" si="94"/>
        <v>5.3818937042405708E-3</v>
      </c>
      <c r="R115" s="391">
        <f t="shared" ca="1" si="95"/>
        <v>6.7405397994877597E-4</v>
      </c>
      <c r="S115" s="391">
        <f t="shared" ca="1" si="96"/>
        <v>1.0461866053981765E-2</v>
      </c>
      <c r="T115" s="389">
        <f t="shared" ca="1" si="97"/>
        <v>5.9126330950895447</v>
      </c>
      <c r="U115" s="389">
        <f t="shared" ca="1" si="98"/>
        <v>0.41068489279029519</v>
      </c>
      <c r="V115" s="393">
        <f t="shared" ca="1" si="99"/>
        <v>3.3916875458054625E-3</v>
      </c>
      <c r="W115" s="389">
        <f t="shared" ca="1" si="100"/>
        <v>-7.537083435123249E-3</v>
      </c>
      <c r="X115" s="394"/>
      <c r="Y115" s="372"/>
      <c r="Z115" s="389">
        <f t="shared" ca="1" si="172"/>
        <v>5.5745021610820311</v>
      </c>
      <c r="AA115" s="389">
        <f ca="1">'Site&amp;Soil'!$G$173*EXP('Site&amp;Soil'!$G$174*Z115)</f>
        <v>0</v>
      </c>
      <c r="AB115" s="389">
        <f t="shared" ca="1" si="101"/>
        <v>0.41625000000000001</v>
      </c>
      <c r="AC115" s="389">
        <f t="shared" si="175"/>
        <v>0</v>
      </c>
      <c r="AD115" s="390">
        <f t="shared" ca="1" si="102"/>
        <v>0</v>
      </c>
      <c r="AE115" s="391">
        <f t="shared" si="103"/>
        <v>0</v>
      </c>
      <c r="AF115" s="392">
        <f t="shared" si="104"/>
        <v>0</v>
      </c>
      <c r="AG115" s="392">
        <f t="shared" ca="1" si="158"/>
        <v>0</v>
      </c>
      <c r="AH115" s="391">
        <f t="shared" ca="1" si="159"/>
        <v>0</v>
      </c>
      <c r="AI115" s="391">
        <f t="shared" ca="1" si="105"/>
        <v>0</v>
      </c>
      <c r="AJ115" s="391">
        <f t="shared" ca="1" si="106"/>
        <v>0</v>
      </c>
      <c r="AK115" s="391">
        <f t="shared" ca="1" si="107"/>
        <v>1.6193489007778402E-3</v>
      </c>
      <c r="AL115" s="389">
        <f t="shared" ca="1" si="108"/>
        <v>5.5761215099828085</v>
      </c>
      <c r="AM115" s="389">
        <f t="shared" ca="1" si="109"/>
        <v>0.23981057853034407</v>
      </c>
      <c r="AN115" s="393">
        <f t="shared" ca="1" si="110"/>
        <v>0</v>
      </c>
      <c r="AO115" s="389">
        <f t="shared" ca="1" si="111"/>
        <v>8.1481983082413514E-3</v>
      </c>
      <c r="AP115" s="394"/>
      <c r="AQ115" s="372"/>
      <c r="AR115" s="389">
        <f t="shared" ca="1" si="173"/>
        <v>4.5399999999999974</v>
      </c>
      <c r="AS115" s="389">
        <f ca="1">'Site&amp;Soil'!$H$173*EXP('Site&amp;Soil'!$H$174*AR115)</f>
        <v>0</v>
      </c>
      <c r="AT115" s="389">
        <f t="shared" ca="1" si="112"/>
        <v>0.38250000000000001</v>
      </c>
      <c r="AU115" s="389">
        <f t="shared" si="176"/>
        <v>0</v>
      </c>
      <c r="AV115" s="390">
        <f t="shared" ca="1" si="113"/>
        <v>0</v>
      </c>
      <c r="AW115" s="391">
        <f t="shared" si="114"/>
        <v>0</v>
      </c>
      <c r="AX115" s="392">
        <f t="shared" si="115"/>
        <v>0</v>
      </c>
      <c r="AY115" s="392">
        <f t="shared" ca="1" si="160"/>
        <v>0</v>
      </c>
      <c r="AZ115" s="391">
        <f t="shared" ca="1" si="161"/>
        <v>0</v>
      </c>
      <c r="BA115" s="391">
        <f t="shared" ca="1" si="116"/>
        <v>0</v>
      </c>
      <c r="BB115" s="391">
        <f t="shared" ca="1" si="117"/>
        <v>0</v>
      </c>
      <c r="BC115" s="391">
        <f t="shared" ca="1" si="118"/>
        <v>0</v>
      </c>
      <c r="BD115" s="389">
        <f t="shared" ca="1" si="119"/>
        <v>4.5399999999999974</v>
      </c>
      <c r="BE115" s="389">
        <f t="shared" ca="1" si="120"/>
        <v>5.3549999999998862E-2</v>
      </c>
      <c r="BF115" s="393">
        <f t="shared" ca="1" si="121"/>
        <v>0</v>
      </c>
      <c r="BG115" s="389">
        <f t="shared" ca="1" si="122"/>
        <v>0</v>
      </c>
      <c r="BH115" s="394"/>
      <c r="BI115" s="372"/>
      <c r="BJ115" s="392"/>
      <c r="BK115" s="391"/>
      <c r="BL115" s="391"/>
      <c r="BM115" s="391"/>
      <c r="BN115" s="372"/>
      <c r="BO115" s="372"/>
      <c r="BP115" s="372"/>
      <c r="BQ115" s="372"/>
      <c r="BR115" s="372"/>
      <c r="BS115" s="372"/>
      <c r="BT115" s="372"/>
      <c r="BU115" s="372"/>
      <c r="BV115" s="372"/>
      <c r="BW115" s="372"/>
      <c r="BX115" s="372"/>
      <c r="BZ115" s="388"/>
      <c r="CA115" s="388"/>
      <c r="CB115" s="19"/>
      <c r="CC115" s="372"/>
      <c r="CD115" s="389" t="e">
        <f t="shared" ca="1" si="162"/>
        <v>#VALUE!</v>
      </c>
      <c r="CE115" s="389" t="e">
        <f ca="1">'Site&amp;Soil'!$F$173*EXP('Site&amp;Soil'!$F$174*CD115)</f>
        <v>#VALUE!</v>
      </c>
      <c r="CF115" s="389" t="e">
        <f t="shared" ca="1" si="123"/>
        <v>#VALUE!</v>
      </c>
      <c r="CG115" s="389">
        <f t="shared" si="177"/>
        <v>0</v>
      </c>
      <c r="CH115" s="390" t="e">
        <f t="shared" ca="1" si="124"/>
        <v>#VALUE!</v>
      </c>
      <c r="CI115" s="391">
        <f t="shared" si="125"/>
        <v>0</v>
      </c>
      <c r="CJ115" s="392">
        <f t="shared" si="126"/>
        <v>0</v>
      </c>
      <c r="CK115" s="392" t="e">
        <f t="shared" ca="1" si="163"/>
        <v>#VALUE!</v>
      </c>
      <c r="CL115" s="391" t="e">
        <f t="shared" ca="1" si="164"/>
        <v>#VALUE!</v>
      </c>
      <c r="CM115" s="391" t="e">
        <f t="shared" ca="1" si="127"/>
        <v>#VALUE!</v>
      </c>
      <c r="CN115" s="391" t="e">
        <f t="shared" ca="1" si="128"/>
        <v>#VALUE!</v>
      </c>
      <c r="CO115" s="391" t="e">
        <f t="shared" ca="1" si="129"/>
        <v>#VALUE!</v>
      </c>
      <c r="CP115" s="389" t="e">
        <f t="shared" ca="1" si="130"/>
        <v>#VALUE!</v>
      </c>
      <c r="CQ115" s="389" t="e">
        <f t="shared" ca="1" si="131"/>
        <v>#VALUE!</v>
      </c>
      <c r="CR115" s="393" t="e">
        <f t="shared" ca="1" si="132"/>
        <v>#VALUE!</v>
      </c>
      <c r="CS115" s="389" t="e">
        <f t="shared" ca="1" si="133"/>
        <v>#VALUE!</v>
      </c>
      <c r="CT115" s="394"/>
      <c r="CU115" s="372"/>
      <c r="CV115" s="389" t="e">
        <f t="shared" ca="1" si="165"/>
        <v>#VALUE!</v>
      </c>
      <c r="CW115" s="389" t="e">
        <f ca="1">'Site&amp;Soil'!$G$173*EXP('Site&amp;Soil'!$G$174*CV115)</f>
        <v>#VALUE!</v>
      </c>
      <c r="CX115" s="389" t="e">
        <f t="shared" ca="1" si="134"/>
        <v>#VALUE!</v>
      </c>
      <c r="CY115" s="389">
        <f t="shared" si="178"/>
        <v>0</v>
      </c>
      <c r="CZ115" s="390" t="e">
        <f t="shared" ca="1" si="135"/>
        <v>#VALUE!</v>
      </c>
      <c r="DA115" s="391">
        <f t="shared" si="136"/>
        <v>0</v>
      </c>
      <c r="DB115" s="392">
        <f t="shared" si="137"/>
        <v>0</v>
      </c>
      <c r="DC115" s="392" t="e">
        <f t="shared" ca="1" si="166"/>
        <v>#VALUE!</v>
      </c>
      <c r="DD115" s="391" t="e">
        <f t="shared" ca="1" si="167"/>
        <v>#VALUE!</v>
      </c>
      <c r="DE115" s="391" t="e">
        <f t="shared" ca="1" si="138"/>
        <v>#VALUE!</v>
      </c>
      <c r="DF115" s="391" t="e">
        <f t="shared" ca="1" si="139"/>
        <v>#VALUE!</v>
      </c>
      <c r="DG115" s="391" t="e">
        <f t="shared" ca="1" si="140"/>
        <v>#VALUE!</v>
      </c>
      <c r="DH115" s="389" t="e">
        <f t="shared" ca="1" si="141"/>
        <v>#VALUE!</v>
      </c>
      <c r="DI115" s="389" t="e">
        <f t="shared" ca="1" si="142"/>
        <v>#VALUE!</v>
      </c>
      <c r="DJ115" s="393" t="e">
        <f t="shared" ca="1" si="143"/>
        <v>#VALUE!</v>
      </c>
      <c r="DK115" s="389" t="e">
        <f t="shared" ca="1" si="144"/>
        <v>#VALUE!</v>
      </c>
      <c r="DL115" s="394"/>
      <c r="DM115" s="372"/>
      <c r="DN115" s="389" t="e">
        <f t="shared" ca="1" si="168"/>
        <v>#VALUE!</v>
      </c>
      <c r="DO115" s="389" t="e">
        <f ca="1">'Site&amp;Soil'!$H$173*EXP('Site&amp;Soil'!$H$174*DN115)</f>
        <v>#VALUE!</v>
      </c>
      <c r="DP115" s="389" t="e">
        <f t="shared" ca="1" si="145"/>
        <v>#VALUE!</v>
      </c>
      <c r="DQ115" s="389">
        <f t="shared" si="179"/>
        <v>0</v>
      </c>
      <c r="DR115" s="390" t="e">
        <f t="shared" ca="1" si="146"/>
        <v>#VALUE!</v>
      </c>
      <c r="DS115" s="391">
        <f t="shared" si="147"/>
        <v>0</v>
      </c>
      <c r="DT115" s="392">
        <f t="shared" si="148"/>
        <v>0</v>
      </c>
      <c r="DU115" s="392" t="e">
        <f t="shared" ca="1" si="169"/>
        <v>#VALUE!</v>
      </c>
      <c r="DV115" s="391" t="e">
        <f t="shared" ca="1" si="170"/>
        <v>#VALUE!</v>
      </c>
      <c r="DW115" s="391" t="e">
        <f t="shared" ca="1" si="149"/>
        <v>#VALUE!</v>
      </c>
      <c r="DX115" s="391" t="e">
        <f t="shared" ca="1" si="150"/>
        <v>#VALUE!</v>
      </c>
      <c r="DY115" s="391" t="e">
        <f t="shared" ca="1" si="151"/>
        <v>#VALUE!</v>
      </c>
      <c r="DZ115" s="389" t="e">
        <f t="shared" ca="1" si="152"/>
        <v>#VALUE!</v>
      </c>
      <c r="EA115" s="389" t="e">
        <f t="shared" ca="1" si="153"/>
        <v>#VALUE!</v>
      </c>
      <c r="EB115" s="393" t="e">
        <f t="shared" ca="1" si="154"/>
        <v>#VALUE!</v>
      </c>
      <c r="EC115" s="389" t="e">
        <f t="shared" ca="1" si="155"/>
        <v>#VALUE!</v>
      </c>
      <c r="ED115" s="394"/>
      <c r="EE115" s="372"/>
      <c r="EF115" s="392"/>
      <c r="EG115" s="391"/>
      <c r="EH115" s="391"/>
      <c r="EI115" s="391"/>
      <c r="EJ115" s="372"/>
      <c r="EK115" s="372"/>
      <c r="EL115" s="372"/>
      <c r="EM115" s="372"/>
      <c r="EN115" s="372"/>
      <c r="EO115" s="372"/>
      <c r="EP115" s="372"/>
      <c r="EQ115" s="372"/>
      <c r="ER115" s="372"/>
      <c r="ES115" s="372"/>
      <c r="ET115" s="372"/>
    </row>
    <row r="116" spans="1:150" x14ac:dyDescent="0.2">
      <c r="A116" s="372"/>
      <c r="B116" s="372">
        <v>108</v>
      </c>
      <c r="C116" s="372" t="s">
        <v>311</v>
      </c>
      <c r="D116" s="388"/>
      <c r="E116" s="388"/>
      <c r="F116" s="19"/>
      <c r="G116" s="372"/>
      <c r="H116" s="389">
        <f t="shared" ca="1" si="171"/>
        <v>5.9050960116544218</v>
      </c>
      <c r="I116" s="389">
        <f ca="1">'Site&amp;Soil'!$F$173*EXP('Site&amp;Soil'!$F$174*H116)</f>
        <v>0</v>
      </c>
      <c r="J116" s="389">
        <f t="shared" ca="1" si="90"/>
        <v>0.45000000000000007</v>
      </c>
      <c r="K116" s="389">
        <f t="shared" ca="1" si="174"/>
        <v>0.2566091252630372</v>
      </c>
      <c r="L116" s="390">
        <f t="shared" ca="1" si="91"/>
        <v>3.1116851952108591E-3</v>
      </c>
      <c r="M116" s="391">
        <f t="shared" si="92"/>
        <v>0</v>
      </c>
      <c r="N116" s="392">
        <f t="shared" si="93"/>
        <v>0</v>
      </c>
      <c r="O116" s="392">
        <f t="shared" ca="1" si="156"/>
        <v>13670.224186100579</v>
      </c>
      <c r="P116" s="391">
        <f t="shared" ca="1" si="157"/>
        <v>0.55902018858473956</v>
      </c>
      <c r="Q116" s="391">
        <f t="shared" ca="1" si="94"/>
        <v>4.2537434215102589E-3</v>
      </c>
      <c r="R116" s="391">
        <f t="shared" ca="1" si="95"/>
        <v>5.334846993116601E-4</v>
      </c>
      <c r="S116" s="391">
        <f t="shared" ca="1" si="96"/>
        <v>8.2672416048857732E-3</v>
      </c>
      <c r="T116" s="389">
        <f t="shared" ca="1" si="97"/>
        <v>5.9133632532593072</v>
      </c>
      <c r="U116" s="389">
        <f t="shared" ca="1" si="98"/>
        <v>0.41101346396668831</v>
      </c>
      <c r="V116" s="393">
        <f t="shared" ca="1" si="99"/>
        <v>2.7320673310499018E-3</v>
      </c>
      <c r="W116" s="389">
        <f t="shared" ca="1" si="100"/>
        <v>-6.0712607356664472E-3</v>
      </c>
      <c r="X116" s="394"/>
      <c r="Y116" s="372"/>
      <c r="Z116" s="389">
        <f t="shared" ca="1" si="172"/>
        <v>5.5842697082910497</v>
      </c>
      <c r="AA116" s="389">
        <f ca="1">'Site&amp;Soil'!$G$173*EXP('Site&amp;Soil'!$G$174*Z116)</f>
        <v>0</v>
      </c>
      <c r="AB116" s="389">
        <f t="shared" ca="1" si="101"/>
        <v>0.41625000000000001</v>
      </c>
      <c r="AC116" s="389">
        <f t="shared" si="175"/>
        <v>0</v>
      </c>
      <c r="AD116" s="390">
        <f t="shared" ca="1" si="102"/>
        <v>0</v>
      </c>
      <c r="AE116" s="391">
        <f t="shared" si="103"/>
        <v>0</v>
      </c>
      <c r="AF116" s="392">
        <f t="shared" si="104"/>
        <v>0</v>
      </c>
      <c r="AG116" s="392">
        <f t="shared" ca="1" si="158"/>
        <v>0</v>
      </c>
      <c r="AH116" s="391">
        <f t="shared" ca="1" si="159"/>
        <v>0</v>
      </c>
      <c r="AI116" s="391">
        <f t="shared" ca="1" si="105"/>
        <v>0</v>
      </c>
      <c r="AJ116" s="391">
        <f t="shared" ca="1" si="106"/>
        <v>0</v>
      </c>
      <c r="AK116" s="391">
        <f t="shared" ca="1" si="107"/>
        <v>1.2816449232712554E-3</v>
      </c>
      <c r="AL116" s="389">
        <f t="shared" ca="1" si="108"/>
        <v>5.5855513532143206</v>
      </c>
      <c r="AM116" s="389">
        <f t="shared" ca="1" si="109"/>
        <v>0.24373575077546097</v>
      </c>
      <c r="AN116" s="393">
        <f t="shared" ca="1" si="110"/>
        <v>0</v>
      </c>
      <c r="AO116" s="389">
        <f t="shared" ca="1" si="111"/>
        <v>6.563525119639404E-3</v>
      </c>
      <c r="AP116" s="394"/>
      <c r="AQ116" s="372"/>
      <c r="AR116" s="389">
        <f t="shared" ca="1" si="173"/>
        <v>4.5399999999999974</v>
      </c>
      <c r="AS116" s="389">
        <f ca="1">'Site&amp;Soil'!$H$173*EXP('Site&amp;Soil'!$H$174*AR116)</f>
        <v>0</v>
      </c>
      <c r="AT116" s="389">
        <f t="shared" ca="1" si="112"/>
        <v>0.38250000000000001</v>
      </c>
      <c r="AU116" s="389">
        <f t="shared" si="176"/>
        <v>0</v>
      </c>
      <c r="AV116" s="390">
        <f t="shared" ca="1" si="113"/>
        <v>0</v>
      </c>
      <c r="AW116" s="391">
        <f t="shared" si="114"/>
        <v>0</v>
      </c>
      <c r="AX116" s="392">
        <f t="shared" si="115"/>
        <v>0</v>
      </c>
      <c r="AY116" s="392">
        <f t="shared" ca="1" si="160"/>
        <v>0</v>
      </c>
      <c r="AZ116" s="391">
        <f t="shared" ca="1" si="161"/>
        <v>0</v>
      </c>
      <c r="BA116" s="391">
        <f t="shared" ca="1" si="116"/>
        <v>0</v>
      </c>
      <c r="BB116" s="391">
        <f t="shared" ca="1" si="117"/>
        <v>0</v>
      </c>
      <c r="BC116" s="391">
        <f t="shared" ca="1" si="118"/>
        <v>0</v>
      </c>
      <c r="BD116" s="389">
        <f t="shared" ca="1" si="119"/>
        <v>4.5399999999999974</v>
      </c>
      <c r="BE116" s="389">
        <f t="shared" ca="1" si="120"/>
        <v>5.3549999999998862E-2</v>
      </c>
      <c r="BF116" s="393">
        <f t="shared" ca="1" si="121"/>
        <v>0</v>
      </c>
      <c r="BG116" s="389">
        <f t="shared" ca="1" si="122"/>
        <v>0</v>
      </c>
      <c r="BH116" s="394"/>
      <c r="BI116" s="372"/>
      <c r="BJ116" s="392"/>
      <c r="BK116" s="391"/>
      <c r="BL116" s="391"/>
      <c r="BM116" s="391"/>
      <c r="BN116" s="372"/>
      <c r="BO116" s="372"/>
      <c r="BP116" s="372"/>
      <c r="BQ116" s="372"/>
      <c r="BR116" s="372"/>
      <c r="BS116" s="372"/>
      <c r="BT116" s="372"/>
      <c r="BU116" s="372"/>
      <c r="BV116" s="372"/>
      <c r="BW116" s="372"/>
      <c r="BX116" s="372"/>
      <c r="BZ116" s="388"/>
      <c r="CA116" s="388"/>
      <c r="CB116" s="19"/>
      <c r="CC116" s="372"/>
      <c r="CD116" s="389" t="e">
        <f t="shared" ca="1" si="162"/>
        <v>#VALUE!</v>
      </c>
      <c r="CE116" s="389" t="e">
        <f ca="1">'Site&amp;Soil'!$F$173*EXP('Site&amp;Soil'!$F$174*CD116)</f>
        <v>#VALUE!</v>
      </c>
      <c r="CF116" s="389" t="e">
        <f t="shared" ca="1" si="123"/>
        <v>#VALUE!</v>
      </c>
      <c r="CG116" s="389">
        <f t="shared" si="177"/>
        <v>0</v>
      </c>
      <c r="CH116" s="390" t="e">
        <f t="shared" ca="1" si="124"/>
        <v>#VALUE!</v>
      </c>
      <c r="CI116" s="391">
        <f t="shared" si="125"/>
        <v>0</v>
      </c>
      <c r="CJ116" s="392">
        <f t="shared" si="126"/>
        <v>0</v>
      </c>
      <c r="CK116" s="392" t="e">
        <f t="shared" ca="1" si="163"/>
        <v>#VALUE!</v>
      </c>
      <c r="CL116" s="391" t="e">
        <f t="shared" ca="1" si="164"/>
        <v>#VALUE!</v>
      </c>
      <c r="CM116" s="391" t="e">
        <f t="shared" ca="1" si="127"/>
        <v>#VALUE!</v>
      </c>
      <c r="CN116" s="391" t="e">
        <f t="shared" ca="1" si="128"/>
        <v>#VALUE!</v>
      </c>
      <c r="CO116" s="391" t="e">
        <f t="shared" ca="1" si="129"/>
        <v>#VALUE!</v>
      </c>
      <c r="CP116" s="389" t="e">
        <f t="shared" ca="1" si="130"/>
        <v>#VALUE!</v>
      </c>
      <c r="CQ116" s="389" t="e">
        <f t="shared" ca="1" si="131"/>
        <v>#VALUE!</v>
      </c>
      <c r="CR116" s="393" t="e">
        <f t="shared" ca="1" si="132"/>
        <v>#VALUE!</v>
      </c>
      <c r="CS116" s="389" t="e">
        <f t="shared" ca="1" si="133"/>
        <v>#VALUE!</v>
      </c>
      <c r="CT116" s="394"/>
      <c r="CU116" s="372"/>
      <c r="CV116" s="389" t="e">
        <f t="shared" ca="1" si="165"/>
        <v>#VALUE!</v>
      </c>
      <c r="CW116" s="389" t="e">
        <f ca="1">'Site&amp;Soil'!$G$173*EXP('Site&amp;Soil'!$G$174*CV116)</f>
        <v>#VALUE!</v>
      </c>
      <c r="CX116" s="389" t="e">
        <f t="shared" ca="1" si="134"/>
        <v>#VALUE!</v>
      </c>
      <c r="CY116" s="389">
        <f t="shared" si="178"/>
        <v>0</v>
      </c>
      <c r="CZ116" s="390" t="e">
        <f t="shared" ca="1" si="135"/>
        <v>#VALUE!</v>
      </c>
      <c r="DA116" s="391">
        <f t="shared" si="136"/>
        <v>0</v>
      </c>
      <c r="DB116" s="392">
        <f t="shared" si="137"/>
        <v>0</v>
      </c>
      <c r="DC116" s="392" t="e">
        <f t="shared" ca="1" si="166"/>
        <v>#VALUE!</v>
      </c>
      <c r="DD116" s="391" t="e">
        <f t="shared" ca="1" si="167"/>
        <v>#VALUE!</v>
      </c>
      <c r="DE116" s="391" t="e">
        <f t="shared" ca="1" si="138"/>
        <v>#VALUE!</v>
      </c>
      <c r="DF116" s="391" t="e">
        <f t="shared" ca="1" si="139"/>
        <v>#VALUE!</v>
      </c>
      <c r="DG116" s="391" t="e">
        <f t="shared" ca="1" si="140"/>
        <v>#VALUE!</v>
      </c>
      <c r="DH116" s="389" t="e">
        <f t="shared" ca="1" si="141"/>
        <v>#VALUE!</v>
      </c>
      <c r="DI116" s="389" t="e">
        <f t="shared" ca="1" si="142"/>
        <v>#VALUE!</v>
      </c>
      <c r="DJ116" s="393" t="e">
        <f t="shared" ca="1" si="143"/>
        <v>#VALUE!</v>
      </c>
      <c r="DK116" s="389" t="e">
        <f t="shared" ca="1" si="144"/>
        <v>#VALUE!</v>
      </c>
      <c r="DL116" s="394"/>
      <c r="DM116" s="372"/>
      <c r="DN116" s="389" t="e">
        <f t="shared" ca="1" si="168"/>
        <v>#VALUE!</v>
      </c>
      <c r="DO116" s="389" t="e">
        <f ca="1">'Site&amp;Soil'!$H$173*EXP('Site&amp;Soil'!$H$174*DN116)</f>
        <v>#VALUE!</v>
      </c>
      <c r="DP116" s="389" t="e">
        <f t="shared" ca="1" si="145"/>
        <v>#VALUE!</v>
      </c>
      <c r="DQ116" s="389">
        <f t="shared" si="179"/>
        <v>0</v>
      </c>
      <c r="DR116" s="390" t="e">
        <f t="shared" ca="1" si="146"/>
        <v>#VALUE!</v>
      </c>
      <c r="DS116" s="391">
        <f t="shared" si="147"/>
        <v>0</v>
      </c>
      <c r="DT116" s="392">
        <f t="shared" si="148"/>
        <v>0</v>
      </c>
      <c r="DU116" s="392" t="e">
        <f t="shared" ca="1" si="169"/>
        <v>#VALUE!</v>
      </c>
      <c r="DV116" s="391" t="e">
        <f t="shared" ca="1" si="170"/>
        <v>#VALUE!</v>
      </c>
      <c r="DW116" s="391" t="e">
        <f t="shared" ca="1" si="149"/>
        <v>#VALUE!</v>
      </c>
      <c r="DX116" s="391" t="e">
        <f t="shared" ca="1" si="150"/>
        <v>#VALUE!</v>
      </c>
      <c r="DY116" s="391" t="e">
        <f t="shared" ca="1" si="151"/>
        <v>#VALUE!</v>
      </c>
      <c r="DZ116" s="389" t="e">
        <f t="shared" ca="1" si="152"/>
        <v>#VALUE!</v>
      </c>
      <c r="EA116" s="389" t="e">
        <f t="shared" ca="1" si="153"/>
        <v>#VALUE!</v>
      </c>
      <c r="EB116" s="393" t="e">
        <f t="shared" ca="1" si="154"/>
        <v>#VALUE!</v>
      </c>
      <c r="EC116" s="389" t="e">
        <f t="shared" ca="1" si="155"/>
        <v>#VALUE!</v>
      </c>
      <c r="ED116" s="394"/>
      <c r="EE116" s="372"/>
      <c r="EF116" s="392"/>
      <c r="EG116" s="391"/>
      <c r="EH116" s="391"/>
      <c r="EI116" s="391"/>
      <c r="EJ116" s="372"/>
      <c r="EK116" s="372"/>
      <c r="EL116" s="372"/>
      <c r="EM116" s="372"/>
      <c r="EN116" s="372"/>
      <c r="EO116" s="372"/>
      <c r="EP116" s="372"/>
      <c r="EQ116" s="372"/>
      <c r="ER116" s="372"/>
      <c r="ES116" s="372"/>
      <c r="ET116" s="372"/>
    </row>
    <row r="117" spans="1:150" x14ac:dyDescent="0.2">
      <c r="A117" s="372">
        <f>A105+1</f>
        <v>10</v>
      </c>
      <c r="B117" s="372">
        <v>109</v>
      </c>
      <c r="C117" s="372" t="s">
        <v>300</v>
      </c>
      <c r="D117" s="388">
        <f ca="1">OFFSET(Apply_Lime!$H$16,$A117,0)</f>
        <v>0</v>
      </c>
      <c r="E117" s="388">
        <f ca="1">OFFSET(Apply_Lime!$I$16,$A117,0)*G117</f>
        <v>0</v>
      </c>
      <c r="F117" s="388">
        <f ca="1">OFFSET(Apply_Lime!$I$16,$A117,0)*(1-G117)</f>
        <v>0</v>
      </c>
      <c r="G117" s="566">
        <f>'Profit Calculator'!O28</f>
        <v>0</v>
      </c>
      <c r="H117" s="389">
        <f t="shared" ca="1" si="171"/>
        <v>5.9072919925236409</v>
      </c>
      <c r="I117" s="389">
        <f ca="1">'Site&amp;Soil'!$F$173*EXP('Site&amp;Soil'!$F$174*H117)</f>
        <v>0</v>
      </c>
      <c r="J117" s="389">
        <f t="shared" ca="1" si="90"/>
        <v>0.45000000000000007</v>
      </c>
      <c r="K117" s="389">
        <f t="shared" ca="1" si="174"/>
        <v>9.1496801351106175E-2</v>
      </c>
      <c r="L117" s="390">
        <f t="shared" ca="1" si="91"/>
        <v>1.1037636116492547E-3</v>
      </c>
      <c r="M117" s="391">
        <f t="shared" ca="1" si="92"/>
        <v>0</v>
      </c>
      <c r="N117" s="392">
        <f t="shared" ca="1" si="93"/>
        <v>0</v>
      </c>
      <c r="O117" s="392">
        <f t="shared" ca="1" si="156"/>
        <v>13566.20356682847</v>
      </c>
      <c r="P117" s="391">
        <f t="shared" ca="1" si="157"/>
        <v>0.55476644516322926</v>
      </c>
      <c r="Q117" s="391">
        <f t="shared" ca="1" si="94"/>
        <v>1.4973881845291594E-3</v>
      </c>
      <c r="R117" s="391">
        <f t="shared" ca="1" si="95"/>
        <v>1.8798837411778877E-4</v>
      </c>
      <c r="S117" s="391">
        <f t="shared" ca="1" si="96"/>
        <v>2.9097773564697119E-3</v>
      </c>
      <c r="T117" s="389">
        <f t="shared" ca="1" si="97"/>
        <v>5.9102017698801106</v>
      </c>
      <c r="U117" s="389">
        <f t="shared" ca="1" si="98"/>
        <v>0.40959079644604984</v>
      </c>
      <c r="V117" s="393">
        <f t="shared" ca="1" si="99"/>
        <v>9.6373553152051224E-4</v>
      </c>
      <c r="W117" s="389">
        <f t="shared" ca="1" si="100"/>
        <v>-2.1416345144900269E-3</v>
      </c>
      <c r="X117" s="394"/>
      <c r="Y117" s="372"/>
      <c r="Z117" s="389">
        <f t="shared" ca="1" si="172"/>
        <v>5.5921148783339598</v>
      </c>
      <c r="AA117" s="389">
        <f ca="1">'Site&amp;Soil'!$G$173*EXP('Site&amp;Soil'!$G$174*Z117)</f>
        <v>0</v>
      </c>
      <c r="AB117" s="389">
        <f t="shared" ca="1" si="101"/>
        <v>0.41625000000000001</v>
      </c>
      <c r="AC117" s="389">
        <f t="shared" si="175"/>
        <v>0</v>
      </c>
      <c r="AD117" s="390">
        <f t="shared" ca="1" si="102"/>
        <v>0</v>
      </c>
      <c r="AE117" s="391">
        <f t="shared" ca="1" si="103"/>
        <v>0</v>
      </c>
      <c r="AF117" s="392">
        <f t="shared" ca="1" si="104"/>
        <v>0</v>
      </c>
      <c r="AG117" s="392">
        <f t="shared" ca="1" si="158"/>
        <v>0</v>
      </c>
      <c r="AH117" s="391">
        <f t="shared" ca="1" si="159"/>
        <v>0</v>
      </c>
      <c r="AI117" s="391">
        <f t="shared" ca="1" si="105"/>
        <v>0</v>
      </c>
      <c r="AJ117" s="391">
        <f t="shared" ca="1" si="106"/>
        <v>0</v>
      </c>
      <c r="AK117" s="391">
        <f t="shared" ca="1" si="107"/>
        <v>4.5162372160429732E-4</v>
      </c>
      <c r="AL117" s="389">
        <f t="shared" ca="1" si="108"/>
        <v>5.5925665020555639</v>
      </c>
      <c r="AM117" s="389">
        <f t="shared" ca="1" si="109"/>
        <v>0.24665580648062849</v>
      </c>
      <c r="AN117" s="393">
        <f t="shared" ca="1" si="110"/>
        <v>0</v>
      </c>
      <c r="AO117" s="389">
        <f t="shared" ca="1" si="111"/>
        <v>2.3152805562054349E-3</v>
      </c>
      <c r="AP117" s="394"/>
      <c r="AQ117" s="372"/>
      <c r="AR117" s="389">
        <f t="shared" ca="1" si="173"/>
        <v>4.5399999999999974</v>
      </c>
      <c r="AS117" s="389">
        <f ca="1">'Site&amp;Soil'!$H$173*EXP('Site&amp;Soil'!$H$174*AR117)</f>
        <v>0</v>
      </c>
      <c r="AT117" s="389">
        <f t="shared" ca="1" si="112"/>
        <v>0.38250000000000001</v>
      </c>
      <c r="AU117" s="389">
        <f t="shared" si="176"/>
        <v>0</v>
      </c>
      <c r="AV117" s="390">
        <f t="shared" ca="1" si="113"/>
        <v>0</v>
      </c>
      <c r="AW117" s="391">
        <f t="shared" ca="1" si="114"/>
        <v>0</v>
      </c>
      <c r="AX117" s="392">
        <f t="shared" ca="1" si="115"/>
        <v>0</v>
      </c>
      <c r="AY117" s="392">
        <f t="shared" ca="1" si="160"/>
        <v>0</v>
      </c>
      <c r="AZ117" s="391">
        <f t="shared" ca="1" si="161"/>
        <v>0</v>
      </c>
      <c r="BA117" s="391">
        <f t="shared" ca="1" si="116"/>
        <v>0</v>
      </c>
      <c r="BB117" s="391">
        <f t="shared" ca="1" si="117"/>
        <v>0</v>
      </c>
      <c r="BC117" s="391">
        <f t="shared" ca="1" si="118"/>
        <v>0</v>
      </c>
      <c r="BD117" s="389">
        <f t="shared" ca="1" si="119"/>
        <v>4.5399999999999974</v>
      </c>
      <c r="BE117" s="389">
        <f t="shared" ca="1" si="120"/>
        <v>5.3549999999998862E-2</v>
      </c>
      <c r="BF117" s="393">
        <f t="shared" ca="1" si="121"/>
        <v>0</v>
      </c>
      <c r="BG117" s="389">
        <f t="shared" ca="1" si="122"/>
        <v>0</v>
      </c>
      <c r="BH117" s="394"/>
      <c r="BI117" s="372"/>
      <c r="BJ117" s="392"/>
      <c r="BK117" s="391"/>
      <c r="BL117" s="391"/>
      <c r="BM117" s="391"/>
      <c r="BN117" s="372"/>
      <c r="BO117" s="372"/>
      <c r="BP117" s="372"/>
      <c r="BQ117" s="372"/>
      <c r="BR117" s="372"/>
      <c r="BS117" s="372"/>
      <c r="BT117" s="372"/>
      <c r="BU117" s="372"/>
      <c r="BV117" s="372"/>
      <c r="BW117" s="372"/>
      <c r="BX117" s="372"/>
      <c r="BZ117" s="388">
        <f ca="1">OFFSET(Apply_Lime!$O$16,$A117,0)</f>
        <v>0</v>
      </c>
      <c r="CA117" s="388">
        <f ca="1">OFFSET(Apply_Lime!$P$16,$A117,0)*CA$7</f>
        <v>0</v>
      </c>
      <c r="CB117" s="388">
        <f ca="1">OFFSET(Apply_Lime!$P$16,$A117,0)*CB$7</f>
        <v>0</v>
      </c>
      <c r="CC117" s="372"/>
      <c r="CD117" s="389" t="e">
        <f t="shared" ca="1" si="162"/>
        <v>#VALUE!</v>
      </c>
      <c r="CE117" s="389" t="e">
        <f ca="1">'Site&amp;Soil'!$F$173*EXP('Site&amp;Soil'!$F$174*CD117)</f>
        <v>#VALUE!</v>
      </c>
      <c r="CF117" s="389" t="e">
        <f t="shared" ca="1" si="123"/>
        <v>#VALUE!</v>
      </c>
      <c r="CG117" s="389">
        <f t="shared" si="177"/>
        <v>0</v>
      </c>
      <c r="CH117" s="390" t="e">
        <f t="shared" ca="1" si="124"/>
        <v>#VALUE!</v>
      </c>
      <c r="CI117" s="391">
        <f t="shared" ca="1" si="125"/>
        <v>0</v>
      </c>
      <c r="CJ117" s="392">
        <f t="shared" ca="1" si="126"/>
        <v>0</v>
      </c>
      <c r="CK117" s="392" t="e">
        <f t="shared" ca="1" si="163"/>
        <v>#VALUE!</v>
      </c>
      <c r="CL117" s="391" t="e">
        <f t="shared" ca="1" si="164"/>
        <v>#VALUE!</v>
      </c>
      <c r="CM117" s="391" t="e">
        <f t="shared" ca="1" si="127"/>
        <v>#VALUE!</v>
      </c>
      <c r="CN117" s="391" t="e">
        <f t="shared" ca="1" si="128"/>
        <v>#VALUE!</v>
      </c>
      <c r="CO117" s="391" t="e">
        <f t="shared" ca="1" si="129"/>
        <v>#VALUE!</v>
      </c>
      <c r="CP117" s="389" t="e">
        <f t="shared" ca="1" si="130"/>
        <v>#VALUE!</v>
      </c>
      <c r="CQ117" s="389" t="e">
        <f t="shared" ca="1" si="131"/>
        <v>#VALUE!</v>
      </c>
      <c r="CR117" s="393" t="e">
        <f t="shared" ca="1" si="132"/>
        <v>#VALUE!</v>
      </c>
      <c r="CS117" s="389" t="e">
        <f t="shared" ca="1" si="133"/>
        <v>#VALUE!</v>
      </c>
      <c r="CT117" s="394"/>
      <c r="CU117" s="372"/>
      <c r="CV117" s="389" t="e">
        <f t="shared" ca="1" si="165"/>
        <v>#VALUE!</v>
      </c>
      <c r="CW117" s="389" t="e">
        <f ca="1">'Site&amp;Soil'!$G$173*EXP('Site&amp;Soil'!$G$174*CV117)</f>
        <v>#VALUE!</v>
      </c>
      <c r="CX117" s="389" t="e">
        <f t="shared" ca="1" si="134"/>
        <v>#VALUE!</v>
      </c>
      <c r="CY117" s="389">
        <f t="shared" si="178"/>
        <v>0</v>
      </c>
      <c r="CZ117" s="390" t="e">
        <f t="shared" ca="1" si="135"/>
        <v>#VALUE!</v>
      </c>
      <c r="DA117" s="391">
        <f t="shared" ca="1" si="136"/>
        <v>0</v>
      </c>
      <c r="DB117" s="392">
        <f t="shared" ca="1" si="137"/>
        <v>0</v>
      </c>
      <c r="DC117" s="392" t="e">
        <f t="shared" ca="1" si="166"/>
        <v>#VALUE!</v>
      </c>
      <c r="DD117" s="391" t="e">
        <f t="shared" ca="1" si="167"/>
        <v>#VALUE!</v>
      </c>
      <c r="DE117" s="391" t="e">
        <f t="shared" ca="1" si="138"/>
        <v>#VALUE!</v>
      </c>
      <c r="DF117" s="391" t="e">
        <f t="shared" ca="1" si="139"/>
        <v>#VALUE!</v>
      </c>
      <c r="DG117" s="391" t="e">
        <f t="shared" ca="1" si="140"/>
        <v>#VALUE!</v>
      </c>
      <c r="DH117" s="389" t="e">
        <f t="shared" ca="1" si="141"/>
        <v>#VALUE!</v>
      </c>
      <c r="DI117" s="389" t="e">
        <f t="shared" ca="1" si="142"/>
        <v>#VALUE!</v>
      </c>
      <c r="DJ117" s="393" t="e">
        <f t="shared" ca="1" si="143"/>
        <v>#VALUE!</v>
      </c>
      <c r="DK117" s="389" t="e">
        <f t="shared" ca="1" si="144"/>
        <v>#VALUE!</v>
      </c>
      <c r="DL117" s="394"/>
      <c r="DM117" s="372"/>
      <c r="DN117" s="389" t="e">
        <f t="shared" ca="1" si="168"/>
        <v>#VALUE!</v>
      </c>
      <c r="DO117" s="389" t="e">
        <f ca="1">'Site&amp;Soil'!$H$173*EXP('Site&amp;Soil'!$H$174*DN117)</f>
        <v>#VALUE!</v>
      </c>
      <c r="DP117" s="389" t="e">
        <f t="shared" ca="1" si="145"/>
        <v>#VALUE!</v>
      </c>
      <c r="DQ117" s="389">
        <f t="shared" si="179"/>
        <v>0</v>
      </c>
      <c r="DR117" s="390" t="e">
        <f t="shared" ca="1" si="146"/>
        <v>#VALUE!</v>
      </c>
      <c r="DS117" s="391">
        <f t="shared" ca="1" si="147"/>
        <v>0</v>
      </c>
      <c r="DT117" s="392">
        <f t="shared" ca="1" si="148"/>
        <v>0</v>
      </c>
      <c r="DU117" s="392" t="e">
        <f t="shared" ca="1" si="169"/>
        <v>#VALUE!</v>
      </c>
      <c r="DV117" s="391" t="e">
        <f t="shared" ca="1" si="170"/>
        <v>#VALUE!</v>
      </c>
      <c r="DW117" s="391" t="e">
        <f t="shared" ca="1" si="149"/>
        <v>#VALUE!</v>
      </c>
      <c r="DX117" s="391" t="e">
        <f t="shared" ca="1" si="150"/>
        <v>#VALUE!</v>
      </c>
      <c r="DY117" s="391" t="e">
        <f t="shared" ca="1" si="151"/>
        <v>#VALUE!</v>
      </c>
      <c r="DZ117" s="389" t="e">
        <f t="shared" ca="1" si="152"/>
        <v>#VALUE!</v>
      </c>
      <c r="EA117" s="389" t="e">
        <f t="shared" ca="1" si="153"/>
        <v>#VALUE!</v>
      </c>
      <c r="EB117" s="393" t="e">
        <f t="shared" ca="1" si="154"/>
        <v>#VALUE!</v>
      </c>
      <c r="EC117" s="389" t="e">
        <f t="shared" ca="1" si="155"/>
        <v>#VALUE!</v>
      </c>
      <c r="ED117" s="394"/>
      <c r="EE117" s="372"/>
      <c r="EF117" s="392"/>
      <c r="EG117" s="391"/>
      <c r="EH117" s="391"/>
      <c r="EI117" s="391"/>
      <c r="EJ117" s="372"/>
      <c r="EK117" s="372"/>
      <c r="EL117" s="372"/>
      <c r="EM117" s="372"/>
      <c r="EN117" s="372"/>
      <c r="EO117" s="372"/>
      <c r="EP117" s="372"/>
      <c r="EQ117" s="372"/>
      <c r="ER117" s="372"/>
      <c r="ES117" s="372"/>
      <c r="ET117" s="372"/>
    </row>
    <row r="118" spans="1:150" x14ac:dyDescent="0.2">
      <c r="A118" s="372"/>
      <c r="B118" s="372">
        <v>110</v>
      </c>
      <c r="C118" s="372" t="s">
        <v>301</v>
      </c>
      <c r="D118" s="19"/>
      <c r="E118" s="19"/>
      <c r="F118" s="19"/>
      <c r="G118" s="372"/>
      <c r="H118" s="389">
        <f t="shared" ca="1" si="171"/>
        <v>5.9080601353656208</v>
      </c>
      <c r="I118" s="389">
        <f ca="1">'Site&amp;Soil'!$F$173*EXP('Site&amp;Soil'!$F$174*H118)</f>
        <v>0</v>
      </c>
      <c r="J118" s="389">
        <f t="shared" ca="1" si="90"/>
        <v>0.45000000000000007</v>
      </c>
      <c r="K118" s="389">
        <f t="shared" ca="1" si="174"/>
        <v>0.1373529669593018</v>
      </c>
      <c r="L118" s="390">
        <f t="shared" ca="1" si="91"/>
        <v>1.6539406015861173E-3</v>
      </c>
      <c r="M118" s="391">
        <f t="shared" si="92"/>
        <v>0</v>
      </c>
      <c r="N118" s="392">
        <f t="shared" si="93"/>
        <v>0</v>
      </c>
      <c r="O118" s="392">
        <f t="shared" ca="1" si="156"/>
        <v>13529.586584840836</v>
      </c>
      <c r="P118" s="391">
        <f t="shared" ca="1" si="157"/>
        <v>0.5532690569787001</v>
      </c>
      <c r="Q118" s="391">
        <f t="shared" ca="1" si="94"/>
        <v>2.2377132575343117E-3</v>
      </c>
      <c r="R118" s="391">
        <f t="shared" ca="1" si="95"/>
        <v>2.8103306965144084E-4</v>
      </c>
      <c r="S118" s="391">
        <f t="shared" ca="1" si="96"/>
        <v>4.3481781952952681E-3</v>
      </c>
      <c r="T118" s="389">
        <f t="shared" ca="1" si="97"/>
        <v>5.912408313560916</v>
      </c>
      <c r="U118" s="389">
        <f t="shared" ca="1" si="98"/>
        <v>0.41058374110241225</v>
      </c>
      <c r="V118" s="393">
        <f t="shared" ca="1" si="99"/>
        <v>1.4576327121157515E-3</v>
      </c>
      <c r="W118" s="389">
        <f t="shared" ca="1" si="100"/>
        <v>-3.2391838047016695E-3</v>
      </c>
      <c r="X118" s="394"/>
      <c r="Y118" s="372"/>
      <c r="Z118" s="389">
        <f t="shared" ca="1" si="172"/>
        <v>5.5948817826117692</v>
      </c>
      <c r="AA118" s="389">
        <f ca="1">'Site&amp;Soil'!$G$173*EXP('Site&amp;Soil'!$G$174*Z118)</f>
        <v>0</v>
      </c>
      <c r="AB118" s="389">
        <f t="shared" ca="1" si="101"/>
        <v>0.41625000000000001</v>
      </c>
      <c r="AC118" s="389">
        <f t="shared" si="175"/>
        <v>0</v>
      </c>
      <c r="AD118" s="390">
        <f t="shared" ca="1" si="102"/>
        <v>0</v>
      </c>
      <c r="AE118" s="391">
        <f t="shared" si="103"/>
        <v>0</v>
      </c>
      <c r="AF118" s="392">
        <f t="shared" si="104"/>
        <v>0</v>
      </c>
      <c r="AG118" s="392">
        <f t="shared" ca="1" si="158"/>
        <v>0</v>
      </c>
      <c r="AH118" s="391">
        <f t="shared" ca="1" si="159"/>
        <v>0</v>
      </c>
      <c r="AI118" s="391">
        <f t="shared" ca="1" si="105"/>
        <v>0</v>
      </c>
      <c r="AJ118" s="391">
        <f t="shared" ca="1" si="106"/>
        <v>0</v>
      </c>
      <c r="AK118" s="391">
        <f t="shared" ca="1" si="107"/>
        <v>6.7515452168514318E-4</v>
      </c>
      <c r="AL118" s="389">
        <f t="shared" ca="1" si="108"/>
        <v>5.5955569371334546</v>
      </c>
      <c r="AM118" s="389">
        <f t="shared" ca="1" si="109"/>
        <v>0.24790057508180047</v>
      </c>
      <c r="AN118" s="393">
        <f t="shared" ca="1" si="110"/>
        <v>0</v>
      </c>
      <c r="AO118" s="389">
        <f t="shared" ca="1" si="111"/>
        <v>3.5018203294072108E-3</v>
      </c>
      <c r="AP118" s="394"/>
      <c r="AQ118" s="372"/>
      <c r="AR118" s="389">
        <f t="shared" ca="1" si="173"/>
        <v>4.5399999999999974</v>
      </c>
      <c r="AS118" s="389">
        <f ca="1">'Site&amp;Soil'!$H$173*EXP('Site&amp;Soil'!$H$174*AR118)</f>
        <v>0</v>
      </c>
      <c r="AT118" s="389">
        <f t="shared" ca="1" si="112"/>
        <v>0.38250000000000001</v>
      </c>
      <c r="AU118" s="389">
        <f t="shared" si="176"/>
        <v>0</v>
      </c>
      <c r="AV118" s="390">
        <f t="shared" ca="1" si="113"/>
        <v>0</v>
      </c>
      <c r="AW118" s="391">
        <f t="shared" si="114"/>
        <v>0</v>
      </c>
      <c r="AX118" s="392">
        <f t="shared" si="115"/>
        <v>0</v>
      </c>
      <c r="AY118" s="392">
        <f t="shared" ca="1" si="160"/>
        <v>0</v>
      </c>
      <c r="AZ118" s="391">
        <f t="shared" ca="1" si="161"/>
        <v>0</v>
      </c>
      <c r="BA118" s="391">
        <f t="shared" ca="1" si="116"/>
        <v>0</v>
      </c>
      <c r="BB118" s="391">
        <f t="shared" ca="1" si="117"/>
        <v>0</v>
      </c>
      <c r="BC118" s="391">
        <f t="shared" ca="1" si="118"/>
        <v>0</v>
      </c>
      <c r="BD118" s="389">
        <f t="shared" ca="1" si="119"/>
        <v>4.5399999999999974</v>
      </c>
      <c r="BE118" s="389">
        <f t="shared" ca="1" si="120"/>
        <v>5.3549999999998862E-2</v>
      </c>
      <c r="BF118" s="393">
        <f t="shared" ca="1" si="121"/>
        <v>0</v>
      </c>
      <c r="BG118" s="389">
        <f t="shared" ca="1" si="122"/>
        <v>0</v>
      </c>
      <c r="BH118" s="394"/>
      <c r="BI118" s="372"/>
      <c r="BJ118" s="392"/>
      <c r="BK118" s="391"/>
      <c r="BL118" s="391"/>
      <c r="BM118" s="391"/>
      <c r="BN118" s="372"/>
      <c r="BO118" s="372"/>
      <c r="BP118" s="372"/>
      <c r="BQ118" s="372"/>
      <c r="BR118" s="372"/>
      <c r="BS118" s="372"/>
      <c r="BT118" s="372"/>
      <c r="BU118" s="372"/>
      <c r="BV118" s="372"/>
      <c r="BW118" s="372"/>
      <c r="BX118" s="372"/>
      <c r="BZ118" s="19"/>
      <c r="CA118" s="19"/>
      <c r="CB118" s="19"/>
      <c r="CC118" s="372"/>
      <c r="CD118" s="389" t="e">
        <f t="shared" ca="1" si="162"/>
        <v>#VALUE!</v>
      </c>
      <c r="CE118" s="389" t="e">
        <f ca="1">'Site&amp;Soil'!$F$173*EXP('Site&amp;Soil'!$F$174*CD118)</f>
        <v>#VALUE!</v>
      </c>
      <c r="CF118" s="389" t="e">
        <f t="shared" ca="1" si="123"/>
        <v>#VALUE!</v>
      </c>
      <c r="CG118" s="389">
        <f t="shared" si="177"/>
        <v>0</v>
      </c>
      <c r="CH118" s="390" t="e">
        <f t="shared" ca="1" si="124"/>
        <v>#VALUE!</v>
      </c>
      <c r="CI118" s="391">
        <f t="shared" si="125"/>
        <v>0</v>
      </c>
      <c r="CJ118" s="392">
        <f t="shared" si="126"/>
        <v>0</v>
      </c>
      <c r="CK118" s="392" t="e">
        <f t="shared" ca="1" si="163"/>
        <v>#VALUE!</v>
      </c>
      <c r="CL118" s="391" t="e">
        <f t="shared" ca="1" si="164"/>
        <v>#VALUE!</v>
      </c>
      <c r="CM118" s="391" t="e">
        <f t="shared" ca="1" si="127"/>
        <v>#VALUE!</v>
      </c>
      <c r="CN118" s="391" t="e">
        <f t="shared" ca="1" si="128"/>
        <v>#VALUE!</v>
      </c>
      <c r="CO118" s="391" t="e">
        <f t="shared" ca="1" si="129"/>
        <v>#VALUE!</v>
      </c>
      <c r="CP118" s="389" t="e">
        <f t="shared" ca="1" si="130"/>
        <v>#VALUE!</v>
      </c>
      <c r="CQ118" s="389" t="e">
        <f t="shared" ca="1" si="131"/>
        <v>#VALUE!</v>
      </c>
      <c r="CR118" s="393" t="e">
        <f t="shared" ca="1" si="132"/>
        <v>#VALUE!</v>
      </c>
      <c r="CS118" s="389" t="e">
        <f t="shared" ca="1" si="133"/>
        <v>#VALUE!</v>
      </c>
      <c r="CT118" s="394"/>
      <c r="CU118" s="372"/>
      <c r="CV118" s="389" t="e">
        <f t="shared" ca="1" si="165"/>
        <v>#VALUE!</v>
      </c>
      <c r="CW118" s="389" t="e">
        <f ca="1">'Site&amp;Soil'!$G$173*EXP('Site&amp;Soil'!$G$174*CV118)</f>
        <v>#VALUE!</v>
      </c>
      <c r="CX118" s="389" t="e">
        <f t="shared" ca="1" si="134"/>
        <v>#VALUE!</v>
      </c>
      <c r="CY118" s="389">
        <f t="shared" si="178"/>
        <v>0</v>
      </c>
      <c r="CZ118" s="390" t="e">
        <f t="shared" ca="1" si="135"/>
        <v>#VALUE!</v>
      </c>
      <c r="DA118" s="391">
        <f t="shared" si="136"/>
        <v>0</v>
      </c>
      <c r="DB118" s="392">
        <f t="shared" si="137"/>
        <v>0</v>
      </c>
      <c r="DC118" s="392" t="e">
        <f t="shared" ca="1" si="166"/>
        <v>#VALUE!</v>
      </c>
      <c r="DD118" s="391" t="e">
        <f t="shared" ca="1" si="167"/>
        <v>#VALUE!</v>
      </c>
      <c r="DE118" s="391" t="e">
        <f t="shared" ca="1" si="138"/>
        <v>#VALUE!</v>
      </c>
      <c r="DF118" s="391" t="e">
        <f t="shared" ca="1" si="139"/>
        <v>#VALUE!</v>
      </c>
      <c r="DG118" s="391" t="e">
        <f t="shared" ca="1" si="140"/>
        <v>#VALUE!</v>
      </c>
      <c r="DH118" s="389" t="e">
        <f t="shared" ca="1" si="141"/>
        <v>#VALUE!</v>
      </c>
      <c r="DI118" s="389" t="e">
        <f t="shared" ca="1" si="142"/>
        <v>#VALUE!</v>
      </c>
      <c r="DJ118" s="393" t="e">
        <f t="shared" ca="1" si="143"/>
        <v>#VALUE!</v>
      </c>
      <c r="DK118" s="389" t="e">
        <f t="shared" ca="1" si="144"/>
        <v>#VALUE!</v>
      </c>
      <c r="DL118" s="394"/>
      <c r="DM118" s="372"/>
      <c r="DN118" s="389" t="e">
        <f t="shared" ca="1" si="168"/>
        <v>#VALUE!</v>
      </c>
      <c r="DO118" s="389" t="e">
        <f ca="1">'Site&amp;Soil'!$H$173*EXP('Site&amp;Soil'!$H$174*DN118)</f>
        <v>#VALUE!</v>
      </c>
      <c r="DP118" s="389" t="e">
        <f t="shared" ca="1" si="145"/>
        <v>#VALUE!</v>
      </c>
      <c r="DQ118" s="389">
        <f t="shared" si="179"/>
        <v>0</v>
      </c>
      <c r="DR118" s="390" t="e">
        <f t="shared" ca="1" si="146"/>
        <v>#VALUE!</v>
      </c>
      <c r="DS118" s="391">
        <f t="shared" si="147"/>
        <v>0</v>
      </c>
      <c r="DT118" s="392">
        <f t="shared" si="148"/>
        <v>0</v>
      </c>
      <c r="DU118" s="392" t="e">
        <f t="shared" ca="1" si="169"/>
        <v>#VALUE!</v>
      </c>
      <c r="DV118" s="391" t="e">
        <f t="shared" ca="1" si="170"/>
        <v>#VALUE!</v>
      </c>
      <c r="DW118" s="391" t="e">
        <f t="shared" ca="1" si="149"/>
        <v>#VALUE!</v>
      </c>
      <c r="DX118" s="391" t="e">
        <f t="shared" ca="1" si="150"/>
        <v>#VALUE!</v>
      </c>
      <c r="DY118" s="391" t="e">
        <f t="shared" ca="1" si="151"/>
        <v>#VALUE!</v>
      </c>
      <c r="DZ118" s="389" t="e">
        <f t="shared" ca="1" si="152"/>
        <v>#VALUE!</v>
      </c>
      <c r="EA118" s="389" t="e">
        <f t="shared" ca="1" si="153"/>
        <v>#VALUE!</v>
      </c>
      <c r="EB118" s="393" t="e">
        <f t="shared" ca="1" si="154"/>
        <v>#VALUE!</v>
      </c>
      <c r="EC118" s="389" t="e">
        <f t="shared" ca="1" si="155"/>
        <v>#VALUE!</v>
      </c>
      <c r="ED118" s="394"/>
      <c r="EE118" s="372"/>
      <c r="EF118" s="392"/>
      <c r="EG118" s="391"/>
      <c r="EH118" s="391"/>
      <c r="EI118" s="391"/>
      <c r="EJ118" s="372"/>
      <c r="EK118" s="372"/>
      <c r="EL118" s="372"/>
      <c r="EM118" s="372"/>
      <c r="EN118" s="372"/>
      <c r="EO118" s="372"/>
      <c r="EP118" s="372"/>
      <c r="EQ118" s="372"/>
      <c r="ER118" s="372"/>
      <c r="ES118" s="372"/>
      <c r="ET118" s="372"/>
    </row>
    <row r="119" spans="1:150" x14ac:dyDescent="0.2">
      <c r="A119" s="372"/>
      <c r="B119" s="372">
        <v>111</v>
      </c>
      <c r="C119" s="372" t="s">
        <v>302</v>
      </c>
      <c r="D119" s="388"/>
      <c r="E119" s="388"/>
      <c r="F119" s="19"/>
      <c r="G119" s="372"/>
      <c r="H119" s="389">
        <f t="shared" ca="1" si="171"/>
        <v>5.9091691297562141</v>
      </c>
      <c r="I119" s="389">
        <f ca="1">'Site&amp;Soil'!$F$173*EXP('Site&amp;Soil'!$F$174*H119)</f>
        <v>0</v>
      </c>
      <c r="J119" s="389">
        <f t="shared" ca="1" si="90"/>
        <v>0.45000000000000007</v>
      </c>
      <c r="K119" s="389">
        <f t="shared" ca="1" si="174"/>
        <v>0.19369872998029833</v>
      </c>
      <c r="L119" s="390">
        <f t="shared" ca="1" si="91"/>
        <v>2.3263254953905564E-3</v>
      </c>
      <c r="M119" s="391">
        <f t="shared" si="92"/>
        <v>0</v>
      </c>
      <c r="N119" s="392">
        <f t="shared" si="93"/>
        <v>0</v>
      </c>
      <c r="O119" s="392">
        <f t="shared" ca="1" si="156"/>
        <v>13474.865767025387</v>
      </c>
      <c r="P119" s="391">
        <f t="shared" ca="1" si="157"/>
        <v>0.5510313437211658</v>
      </c>
      <c r="Q119" s="391">
        <f t="shared" ca="1" si="94"/>
        <v>3.1346923780796584E-3</v>
      </c>
      <c r="R119" s="391">
        <f t="shared" ca="1" si="95"/>
        <v>3.938892357549051E-4</v>
      </c>
      <c r="S119" s="391">
        <f t="shared" ca="1" si="96"/>
        <v>6.0906736496105628E-3</v>
      </c>
      <c r="T119" s="389">
        <f t="shared" ca="1" si="97"/>
        <v>5.9152598034058244</v>
      </c>
      <c r="U119" s="389">
        <f t="shared" ca="1" si="98"/>
        <v>0.41186691153262101</v>
      </c>
      <c r="V119" s="393">
        <f t="shared" ca="1" si="99"/>
        <v>2.0755991287102577E-3</v>
      </c>
      <c r="W119" s="389">
        <f t="shared" ca="1" si="100"/>
        <v>-4.6124425082450168E-3</v>
      </c>
      <c r="X119" s="394"/>
      <c r="Y119" s="372"/>
      <c r="Z119" s="389">
        <f t="shared" ca="1" si="172"/>
        <v>5.5990587574628616</v>
      </c>
      <c r="AA119" s="389">
        <f ca="1">'Site&amp;Soil'!$G$173*EXP('Site&amp;Soil'!$G$174*Z119)</f>
        <v>0</v>
      </c>
      <c r="AB119" s="389">
        <f t="shared" ca="1" si="101"/>
        <v>0.41625000000000001</v>
      </c>
      <c r="AC119" s="389">
        <f t="shared" si="175"/>
        <v>0</v>
      </c>
      <c r="AD119" s="390">
        <f t="shared" ca="1" si="102"/>
        <v>0</v>
      </c>
      <c r="AE119" s="391">
        <f t="shared" si="103"/>
        <v>0</v>
      </c>
      <c r="AF119" s="392">
        <f t="shared" si="104"/>
        <v>0</v>
      </c>
      <c r="AG119" s="392">
        <f t="shared" ca="1" si="158"/>
        <v>0</v>
      </c>
      <c r="AH119" s="391">
        <f t="shared" ca="1" si="159"/>
        <v>0</v>
      </c>
      <c r="AI119" s="391">
        <f t="shared" ca="1" si="105"/>
        <v>0</v>
      </c>
      <c r="AJ119" s="391">
        <f t="shared" ca="1" si="106"/>
        <v>0</v>
      </c>
      <c r="AK119" s="391">
        <f t="shared" ca="1" si="107"/>
        <v>9.4628044625803028E-4</v>
      </c>
      <c r="AL119" s="389">
        <f t="shared" ca="1" si="108"/>
        <v>5.6000050379091197</v>
      </c>
      <c r="AM119" s="389">
        <f t="shared" ca="1" si="109"/>
        <v>0.24975209702967111</v>
      </c>
      <c r="AN119" s="393">
        <f t="shared" ca="1" si="110"/>
        <v>0</v>
      </c>
      <c r="AO119" s="389">
        <f t="shared" ca="1" si="111"/>
        <v>4.9864243332378563E-3</v>
      </c>
      <c r="AP119" s="394"/>
      <c r="AQ119" s="372"/>
      <c r="AR119" s="389">
        <f t="shared" ca="1" si="173"/>
        <v>4.5399999999999974</v>
      </c>
      <c r="AS119" s="389">
        <f ca="1">'Site&amp;Soil'!$H$173*EXP('Site&amp;Soil'!$H$174*AR119)</f>
        <v>0</v>
      </c>
      <c r="AT119" s="389">
        <f t="shared" ca="1" si="112"/>
        <v>0.38250000000000001</v>
      </c>
      <c r="AU119" s="389">
        <f t="shared" si="176"/>
        <v>0</v>
      </c>
      <c r="AV119" s="390">
        <f t="shared" ca="1" si="113"/>
        <v>0</v>
      </c>
      <c r="AW119" s="391">
        <f t="shared" si="114"/>
        <v>0</v>
      </c>
      <c r="AX119" s="392">
        <f t="shared" si="115"/>
        <v>0</v>
      </c>
      <c r="AY119" s="392">
        <f t="shared" ca="1" si="160"/>
        <v>0</v>
      </c>
      <c r="AZ119" s="391">
        <f t="shared" ca="1" si="161"/>
        <v>0</v>
      </c>
      <c r="BA119" s="391">
        <f t="shared" ca="1" si="116"/>
        <v>0</v>
      </c>
      <c r="BB119" s="391">
        <f t="shared" ca="1" si="117"/>
        <v>0</v>
      </c>
      <c r="BC119" s="391">
        <f t="shared" ca="1" si="118"/>
        <v>0</v>
      </c>
      <c r="BD119" s="389">
        <f t="shared" ca="1" si="119"/>
        <v>4.5399999999999974</v>
      </c>
      <c r="BE119" s="389">
        <f t="shared" ca="1" si="120"/>
        <v>5.3549999999998862E-2</v>
      </c>
      <c r="BF119" s="393">
        <f t="shared" ca="1" si="121"/>
        <v>0</v>
      </c>
      <c r="BG119" s="389">
        <f t="shared" ca="1" si="122"/>
        <v>0</v>
      </c>
      <c r="BH119" s="394"/>
      <c r="BI119" s="372"/>
      <c r="BJ119" s="392"/>
      <c r="BK119" s="391"/>
      <c r="BL119" s="391"/>
      <c r="BM119" s="391"/>
      <c r="BN119" s="372"/>
      <c r="BO119" s="372"/>
      <c r="BP119" s="372"/>
      <c r="BQ119" s="372"/>
      <c r="BR119" s="372"/>
      <c r="BS119" s="372"/>
      <c r="BT119" s="372"/>
      <c r="BU119" s="372"/>
      <c r="BV119" s="372"/>
      <c r="BW119" s="372"/>
      <c r="BX119" s="372"/>
      <c r="BZ119" s="388"/>
      <c r="CA119" s="388"/>
      <c r="CB119" s="19"/>
      <c r="CC119" s="372"/>
      <c r="CD119" s="389" t="e">
        <f t="shared" ca="1" si="162"/>
        <v>#VALUE!</v>
      </c>
      <c r="CE119" s="389" t="e">
        <f ca="1">'Site&amp;Soil'!$F$173*EXP('Site&amp;Soil'!$F$174*CD119)</f>
        <v>#VALUE!</v>
      </c>
      <c r="CF119" s="389" t="e">
        <f t="shared" ca="1" si="123"/>
        <v>#VALUE!</v>
      </c>
      <c r="CG119" s="389">
        <f t="shared" si="177"/>
        <v>0</v>
      </c>
      <c r="CH119" s="390" t="e">
        <f t="shared" ca="1" si="124"/>
        <v>#VALUE!</v>
      </c>
      <c r="CI119" s="391">
        <f t="shared" si="125"/>
        <v>0</v>
      </c>
      <c r="CJ119" s="392">
        <f t="shared" si="126"/>
        <v>0</v>
      </c>
      <c r="CK119" s="392" t="e">
        <f t="shared" ca="1" si="163"/>
        <v>#VALUE!</v>
      </c>
      <c r="CL119" s="391" t="e">
        <f t="shared" ca="1" si="164"/>
        <v>#VALUE!</v>
      </c>
      <c r="CM119" s="391" t="e">
        <f t="shared" ca="1" si="127"/>
        <v>#VALUE!</v>
      </c>
      <c r="CN119" s="391" t="e">
        <f t="shared" ca="1" si="128"/>
        <v>#VALUE!</v>
      </c>
      <c r="CO119" s="391" t="e">
        <f t="shared" ca="1" si="129"/>
        <v>#VALUE!</v>
      </c>
      <c r="CP119" s="389" t="e">
        <f t="shared" ca="1" si="130"/>
        <v>#VALUE!</v>
      </c>
      <c r="CQ119" s="389" t="e">
        <f t="shared" ca="1" si="131"/>
        <v>#VALUE!</v>
      </c>
      <c r="CR119" s="393" t="e">
        <f t="shared" ca="1" si="132"/>
        <v>#VALUE!</v>
      </c>
      <c r="CS119" s="389" t="e">
        <f t="shared" ca="1" si="133"/>
        <v>#VALUE!</v>
      </c>
      <c r="CT119" s="394"/>
      <c r="CU119" s="372"/>
      <c r="CV119" s="389" t="e">
        <f t="shared" ca="1" si="165"/>
        <v>#VALUE!</v>
      </c>
      <c r="CW119" s="389" t="e">
        <f ca="1">'Site&amp;Soil'!$G$173*EXP('Site&amp;Soil'!$G$174*CV119)</f>
        <v>#VALUE!</v>
      </c>
      <c r="CX119" s="389" t="e">
        <f t="shared" ca="1" si="134"/>
        <v>#VALUE!</v>
      </c>
      <c r="CY119" s="389">
        <f t="shared" si="178"/>
        <v>0</v>
      </c>
      <c r="CZ119" s="390" t="e">
        <f t="shared" ca="1" si="135"/>
        <v>#VALUE!</v>
      </c>
      <c r="DA119" s="391">
        <f t="shared" si="136"/>
        <v>0</v>
      </c>
      <c r="DB119" s="392">
        <f t="shared" si="137"/>
        <v>0</v>
      </c>
      <c r="DC119" s="392" t="e">
        <f t="shared" ca="1" si="166"/>
        <v>#VALUE!</v>
      </c>
      <c r="DD119" s="391" t="e">
        <f t="shared" ca="1" si="167"/>
        <v>#VALUE!</v>
      </c>
      <c r="DE119" s="391" t="e">
        <f t="shared" ca="1" si="138"/>
        <v>#VALUE!</v>
      </c>
      <c r="DF119" s="391" t="e">
        <f t="shared" ca="1" si="139"/>
        <v>#VALUE!</v>
      </c>
      <c r="DG119" s="391" t="e">
        <f t="shared" ca="1" si="140"/>
        <v>#VALUE!</v>
      </c>
      <c r="DH119" s="389" t="e">
        <f t="shared" ca="1" si="141"/>
        <v>#VALUE!</v>
      </c>
      <c r="DI119" s="389" t="e">
        <f t="shared" ca="1" si="142"/>
        <v>#VALUE!</v>
      </c>
      <c r="DJ119" s="393" t="e">
        <f t="shared" ca="1" si="143"/>
        <v>#VALUE!</v>
      </c>
      <c r="DK119" s="389" t="e">
        <f t="shared" ca="1" si="144"/>
        <v>#VALUE!</v>
      </c>
      <c r="DL119" s="394"/>
      <c r="DM119" s="372"/>
      <c r="DN119" s="389" t="e">
        <f t="shared" ca="1" si="168"/>
        <v>#VALUE!</v>
      </c>
      <c r="DO119" s="389" t="e">
        <f ca="1">'Site&amp;Soil'!$H$173*EXP('Site&amp;Soil'!$H$174*DN119)</f>
        <v>#VALUE!</v>
      </c>
      <c r="DP119" s="389" t="e">
        <f t="shared" ca="1" si="145"/>
        <v>#VALUE!</v>
      </c>
      <c r="DQ119" s="389">
        <f t="shared" si="179"/>
        <v>0</v>
      </c>
      <c r="DR119" s="390" t="e">
        <f t="shared" ca="1" si="146"/>
        <v>#VALUE!</v>
      </c>
      <c r="DS119" s="391">
        <f t="shared" si="147"/>
        <v>0</v>
      </c>
      <c r="DT119" s="392">
        <f t="shared" si="148"/>
        <v>0</v>
      </c>
      <c r="DU119" s="392" t="e">
        <f t="shared" ca="1" si="169"/>
        <v>#VALUE!</v>
      </c>
      <c r="DV119" s="391" t="e">
        <f t="shared" ca="1" si="170"/>
        <v>#VALUE!</v>
      </c>
      <c r="DW119" s="391" t="e">
        <f t="shared" ca="1" si="149"/>
        <v>#VALUE!</v>
      </c>
      <c r="DX119" s="391" t="e">
        <f t="shared" ca="1" si="150"/>
        <v>#VALUE!</v>
      </c>
      <c r="DY119" s="391" t="e">
        <f t="shared" ca="1" si="151"/>
        <v>#VALUE!</v>
      </c>
      <c r="DZ119" s="389" t="e">
        <f t="shared" ca="1" si="152"/>
        <v>#VALUE!</v>
      </c>
      <c r="EA119" s="389" t="e">
        <f t="shared" ca="1" si="153"/>
        <v>#VALUE!</v>
      </c>
      <c r="EB119" s="393" t="e">
        <f t="shared" ca="1" si="154"/>
        <v>#VALUE!</v>
      </c>
      <c r="EC119" s="389" t="e">
        <f t="shared" ca="1" si="155"/>
        <v>#VALUE!</v>
      </c>
      <c r="ED119" s="394"/>
      <c r="EE119" s="372"/>
      <c r="EF119" s="392"/>
      <c r="EG119" s="391"/>
      <c r="EH119" s="391"/>
      <c r="EI119" s="391"/>
      <c r="EJ119" s="372"/>
      <c r="EK119" s="372"/>
      <c r="EL119" s="372"/>
      <c r="EM119" s="372"/>
      <c r="EN119" s="372"/>
      <c r="EO119" s="372"/>
      <c r="EP119" s="372"/>
      <c r="EQ119" s="372"/>
      <c r="ER119" s="372"/>
      <c r="ES119" s="372"/>
      <c r="ET119" s="372"/>
    </row>
    <row r="120" spans="1:150" x14ac:dyDescent="0.2">
      <c r="A120" s="372"/>
      <c r="B120" s="372">
        <v>112</v>
      </c>
      <c r="C120" s="372" t="s">
        <v>303</v>
      </c>
      <c r="D120" s="388"/>
      <c r="E120" s="388"/>
      <c r="F120" s="19"/>
      <c r="G120" s="372"/>
      <c r="H120" s="389">
        <f t="shared" ca="1" si="171"/>
        <v>5.9106473608975794</v>
      </c>
      <c r="I120" s="389">
        <f ca="1">'Site&amp;Soil'!$F$173*EXP('Site&amp;Soil'!$F$174*H120)</f>
        <v>0</v>
      </c>
      <c r="J120" s="389">
        <f t="shared" ca="1" si="90"/>
        <v>0.45000000000000007</v>
      </c>
      <c r="K120" s="389">
        <f t="shared" ca="1" si="174"/>
        <v>0.2566091252630372</v>
      </c>
      <c r="L120" s="390">
        <f t="shared" ca="1" si="91"/>
        <v>3.0711326977679917E-3</v>
      </c>
      <c r="M120" s="391">
        <f t="shared" si="92"/>
        <v>0</v>
      </c>
      <c r="N120" s="392">
        <f t="shared" si="93"/>
        <v>0</v>
      </c>
      <c r="O120" s="392">
        <f t="shared" ca="1" si="156"/>
        <v>13398.210310857878</v>
      </c>
      <c r="P120" s="391">
        <f t="shared" ca="1" si="157"/>
        <v>0.54789665134308618</v>
      </c>
      <c r="Q120" s="391">
        <f t="shared" ca="1" si="94"/>
        <v>4.1147681777247876E-3</v>
      </c>
      <c r="R120" s="391">
        <f t="shared" ca="1" si="95"/>
        <v>5.1740041796085137E-4</v>
      </c>
      <c r="S120" s="391">
        <f t="shared" ca="1" si="96"/>
        <v>7.9941505772531916E-3</v>
      </c>
      <c r="T120" s="389">
        <f t="shared" ca="1" si="97"/>
        <v>5.9186415114748323</v>
      </c>
      <c r="U120" s="389">
        <f t="shared" ca="1" si="98"/>
        <v>0.41338868016367458</v>
      </c>
      <c r="V120" s="393">
        <f t="shared" ca="1" si="99"/>
        <v>2.7814559593974998E-3</v>
      </c>
      <c r="W120" s="389">
        <f t="shared" ca="1" si="100"/>
        <v>-6.1810132431055539E-3</v>
      </c>
      <c r="X120" s="394"/>
      <c r="Y120" s="372"/>
      <c r="Z120" s="389">
        <f t="shared" ca="1" si="172"/>
        <v>5.6049914622423573</v>
      </c>
      <c r="AA120" s="389">
        <f ca="1">'Site&amp;Soil'!$G$173*EXP('Site&amp;Soil'!$G$174*Z120)</f>
        <v>0</v>
      </c>
      <c r="AB120" s="389">
        <f t="shared" ca="1" si="101"/>
        <v>0.41625000000000001</v>
      </c>
      <c r="AC120" s="389">
        <f t="shared" si="175"/>
        <v>0</v>
      </c>
      <c r="AD120" s="390">
        <f t="shared" ca="1" si="102"/>
        <v>0</v>
      </c>
      <c r="AE120" s="391">
        <f t="shared" si="103"/>
        <v>0</v>
      </c>
      <c r="AF120" s="392">
        <f t="shared" si="104"/>
        <v>0</v>
      </c>
      <c r="AG120" s="392">
        <f t="shared" ca="1" si="158"/>
        <v>0</v>
      </c>
      <c r="AH120" s="391">
        <f t="shared" ca="1" si="159"/>
        <v>0</v>
      </c>
      <c r="AI120" s="391">
        <f t="shared" ca="1" si="105"/>
        <v>0</v>
      </c>
      <c r="AJ120" s="391">
        <f t="shared" ca="1" si="106"/>
        <v>0</v>
      </c>
      <c r="AK120" s="391">
        <f t="shared" ca="1" si="107"/>
        <v>1.2430040071131564E-3</v>
      </c>
      <c r="AL120" s="389">
        <f t="shared" ca="1" si="108"/>
        <v>5.6062344662494707</v>
      </c>
      <c r="AM120" s="389">
        <f t="shared" ca="1" si="109"/>
        <v>0.25234509657634219</v>
      </c>
      <c r="AN120" s="393">
        <f t="shared" ca="1" si="110"/>
        <v>0</v>
      </c>
      <c r="AO120" s="389">
        <f t="shared" ca="1" si="111"/>
        <v>6.6821764790330326E-3</v>
      </c>
      <c r="AP120" s="394"/>
      <c r="AQ120" s="372"/>
      <c r="AR120" s="389">
        <f t="shared" ca="1" si="173"/>
        <v>4.5399999999999974</v>
      </c>
      <c r="AS120" s="389">
        <f ca="1">'Site&amp;Soil'!$H$173*EXP('Site&amp;Soil'!$H$174*AR120)</f>
        <v>0</v>
      </c>
      <c r="AT120" s="389">
        <f t="shared" ca="1" si="112"/>
        <v>0.38250000000000001</v>
      </c>
      <c r="AU120" s="389">
        <f t="shared" si="176"/>
        <v>0</v>
      </c>
      <c r="AV120" s="390">
        <f t="shared" ca="1" si="113"/>
        <v>0</v>
      </c>
      <c r="AW120" s="391">
        <f t="shared" si="114"/>
        <v>0</v>
      </c>
      <c r="AX120" s="392">
        <f t="shared" si="115"/>
        <v>0</v>
      </c>
      <c r="AY120" s="392">
        <f t="shared" ca="1" si="160"/>
        <v>0</v>
      </c>
      <c r="AZ120" s="391">
        <f t="shared" ca="1" si="161"/>
        <v>0</v>
      </c>
      <c r="BA120" s="391">
        <f t="shared" ca="1" si="116"/>
        <v>0</v>
      </c>
      <c r="BB120" s="391">
        <f t="shared" ca="1" si="117"/>
        <v>0</v>
      </c>
      <c r="BC120" s="391">
        <f t="shared" ca="1" si="118"/>
        <v>0</v>
      </c>
      <c r="BD120" s="389">
        <f t="shared" ca="1" si="119"/>
        <v>4.5399999999999974</v>
      </c>
      <c r="BE120" s="389">
        <f t="shared" ca="1" si="120"/>
        <v>5.3549999999998862E-2</v>
      </c>
      <c r="BF120" s="393">
        <f t="shared" ca="1" si="121"/>
        <v>0</v>
      </c>
      <c r="BG120" s="389">
        <f t="shared" ca="1" si="122"/>
        <v>0</v>
      </c>
      <c r="BH120" s="394"/>
      <c r="BI120" s="372"/>
      <c r="BJ120" s="392"/>
      <c r="BK120" s="391"/>
      <c r="BL120" s="391"/>
      <c r="BM120" s="391"/>
      <c r="BN120" s="372"/>
      <c r="BO120" s="372"/>
      <c r="BP120" s="372"/>
      <c r="BQ120" s="372"/>
      <c r="BR120" s="372"/>
      <c r="BS120" s="372"/>
      <c r="BT120" s="372"/>
      <c r="BU120" s="372"/>
      <c r="BV120" s="372"/>
      <c r="BW120" s="372"/>
      <c r="BX120" s="372"/>
      <c r="BZ120" s="388"/>
      <c r="CA120" s="388"/>
      <c r="CB120" s="19"/>
      <c r="CC120" s="372"/>
      <c r="CD120" s="389" t="e">
        <f t="shared" ca="1" si="162"/>
        <v>#VALUE!</v>
      </c>
      <c r="CE120" s="389" t="e">
        <f ca="1">'Site&amp;Soil'!$F$173*EXP('Site&amp;Soil'!$F$174*CD120)</f>
        <v>#VALUE!</v>
      </c>
      <c r="CF120" s="389" t="e">
        <f t="shared" ca="1" si="123"/>
        <v>#VALUE!</v>
      </c>
      <c r="CG120" s="389">
        <f t="shared" si="177"/>
        <v>0</v>
      </c>
      <c r="CH120" s="390" t="e">
        <f t="shared" ca="1" si="124"/>
        <v>#VALUE!</v>
      </c>
      <c r="CI120" s="391">
        <f t="shared" si="125"/>
        <v>0</v>
      </c>
      <c r="CJ120" s="392">
        <f t="shared" si="126"/>
        <v>0</v>
      </c>
      <c r="CK120" s="392" t="e">
        <f t="shared" ca="1" si="163"/>
        <v>#VALUE!</v>
      </c>
      <c r="CL120" s="391" t="e">
        <f t="shared" ca="1" si="164"/>
        <v>#VALUE!</v>
      </c>
      <c r="CM120" s="391" t="e">
        <f t="shared" ca="1" si="127"/>
        <v>#VALUE!</v>
      </c>
      <c r="CN120" s="391" t="e">
        <f t="shared" ca="1" si="128"/>
        <v>#VALUE!</v>
      </c>
      <c r="CO120" s="391" t="e">
        <f t="shared" ca="1" si="129"/>
        <v>#VALUE!</v>
      </c>
      <c r="CP120" s="389" t="e">
        <f t="shared" ca="1" si="130"/>
        <v>#VALUE!</v>
      </c>
      <c r="CQ120" s="389" t="e">
        <f t="shared" ca="1" si="131"/>
        <v>#VALUE!</v>
      </c>
      <c r="CR120" s="393" t="e">
        <f t="shared" ca="1" si="132"/>
        <v>#VALUE!</v>
      </c>
      <c r="CS120" s="389" t="e">
        <f t="shared" ca="1" si="133"/>
        <v>#VALUE!</v>
      </c>
      <c r="CT120" s="394"/>
      <c r="CU120" s="372"/>
      <c r="CV120" s="389" t="e">
        <f t="shared" ca="1" si="165"/>
        <v>#VALUE!</v>
      </c>
      <c r="CW120" s="389" t="e">
        <f ca="1">'Site&amp;Soil'!$G$173*EXP('Site&amp;Soil'!$G$174*CV120)</f>
        <v>#VALUE!</v>
      </c>
      <c r="CX120" s="389" t="e">
        <f t="shared" ca="1" si="134"/>
        <v>#VALUE!</v>
      </c>
      <c r="CY120" s="389">
        <f t="shared" si="178"/>
        <v>0</v>
      </c>
      <c r="CZ120" s="390" t="e">
        <f t="shared" ca="1" si="135"/>
        <v>#VALUE!</v>
      </c>
      <c r="DA120" s="391">
        <f t="shared" si="136"/>
        <v>0</v>
      </c>
      <c r="DB120" s="392">
        <f t="shared" si="137"/>
        <v>0</v>
      </c>
      <c r="DC120" s="392" t="e">
        <f t="shared" ca="1" si="166"/>
        <v>#VALUE!</v>
      </c>
      <c r="DD120" s="391" t="e">
        <f t="shared" ca="1" si="167"/>
        <v>#VALUE!</v>
      </c>
      <c r="DE120" s="391" t="e">
        <f t="shared" ca="1" si="138"/>
        <v>#VALUE!</v>
      </c>
      <c r="DF120" s="391" t="e">
        <f t="shared" ca="1" si="139"/>
        <v>#VALUE!</v>
      </c>
      <c r="DG120" s="391" t="e">
        <f t="shared" ca="1" si="140"/>
        <v>#VALUE!</v>
      </c>
      <c r="DH120" s="389" t="e">
        <f t="shared" ca="1" si="141"/>
        <v>#VALUE!</v>
      </c>
      <c r="DI120" s="389" t="e">
        <f t="shared" ca="1" si="142"/>
        <v>#VALUE!</v>
      </c>
      <c r="DJ120" s="393" t="e">
        <f t="shared" ca="1" si="143"/>
        <v>#VALUE!</v>
      </c>
      <c r="DK120" s="389" t="e">
        <f t="shared" ca="1" si="144"/>
        <v>#VALUE!</v>
      </c>
      <c r="DL120" s="394"/>
      <c r="DM120" s="372"/>
      <c r="DN120" s="389" t="e">
        <f t="shared" ca="1" si="168"/>
        <v>#VALUE!</v>
      </c>
      <c r="DO120" s="389" t="e">
        <f ca="1">'Site&amp;Soil'!$H$173*EXP('Site&amp;Soil'!$H$174*DN120)</f>
        <v>#VALUE!</v>
      </c>
      <c r="DP120" s="389" t="e">
        <f t="shared" ca="1" si="145"/>
        <v>#VALUE!</v>
      </c>
      <c r="DQ120" s="389">
        <f t="shared" si="179"/>
        <v>0</v>
      </c>
      <c r="DR120" s="390" t="e">
        <f t="shared" ca="1" si="146"/>
        <v>#VALUE!</v>
      </c>
      <c r="DS120" s="391">
        <f t="shared" si="147"/>
        <v>0</v>
      </c>
      <c r="DT120" s="392">
        <f t="shared" si="148"/>
        <v>0</v>
      </c>
      <c r="DU120" s="392" t="e">
        <f t="shared" ca="1" si="169"/>
        <v>#VALUE!</v>
      </c>
      <c r="DV120" s="391" t="e">
        <f t="shared" ca="1" si="170"/>
        <v>#VALUE!</v>
      </c>
      <c r="DW120" s="391" t="e">
        <f t="shared" ca="1" si="149"/>
        <v>#VALUE!</v>
      </c>
      <c r="DX120" s="391" t="e">
        <f t="shared" ca="1" si="150"/>
        <v>#VALUE!</v>
      </c>
      <c r="DY120" s="391" t="e">
        <f t="shared" ca="1" si="151"/>
        <v>#VALUE!</v>
      </c>
      <c r="DZ120" s="389" t="e">
        <f t="shared" ca="1" si="152"/>
        <v>#VALUE!</v>
      </c>
      <c r="EA120" s="389" t="e">
        <f t="shared" ca="1" si="153"/>
        <v>#VALUE!</v>
      </c>
      <c r="EB120" s="393" t="e">
        <f t="shared" ca="1" si="154"/>
        <v>#VALUE!</v>
      </c>
      <c r="EC120" s="389" t="e">
        <f t="shared" ca="1" si="155"/>
        <v>#VALUE!</v>
      </c>
      <c r="ED120" s="394"/>
      <c r="EE120" s="372"/>
      <c r="EF120" s="392"/>
      <c r="EG120" s="391"/>
      <c r="EH120" s="391"/>
      <c r="EI120" s="391"/>
      <c r="EJ120" s="372"/>
      <c r="EK120" s="372"/>
      <c r="EL120" s="372"/>
      <c r="EM120" s="372"/>
      <c r="EN120" s="372"/>
      <c r="EO120" s="372"/>
      <c r="EP120" s="372"/>
      <c r="EQ120" s="372"/>
      <c r="ER120" s="372"/>
      <c r="ES120" s="372"/>
      <c r="ET120" s="372"/>
    </row>
    <row r="121" spans="1:150" x14ac:dyDescent="0.2">
      <c r="A121" s="372"/>
      <c r="B121" s="372">
        <v>113</v>
      </c>
      <c r="C121" s="372" t="s">
        <v>304</v>
      </c>
      <c r="D121" s="388"/>
      <c r="E121" s="388"/>
      <c r="F121" s="19"/>
      <c r="G121" s="372"/>
      <c r="H121" s="389">
        <f t="shared" ca="1" si="171"/>
        <v>5.9124604982317264</v>
      </c>
      <c r="I121" s="389">
        <f ca="1">'Site&amp;Soil'!$F$173*EXP('Site&amp;Soil'!$F$174*H121)</f>
        <v>0</v>
      </c>
      <c r="J121" s="389">
        <f t="shared" ca="1" si="90"/>
        <v>0.45000000000000007</v>
      </c>
      <c r="K121" s="389">
        <f t="shared" ca="1" si="174"/>
        <v>0.31935521622611851</v>
      </c>
      <c r="L121" s="390">
        <f t="shared" ca="1" si="91"/>
        <v>3.8057420785272173E-3</v>
      </c>
      <c r="M121" s="391">
        <f t="shared" si="92"/>
        <v>0</v>
      </c>
      <c r="N121" s="392">
        <f t="shared" si="93"/>
        <v>0</v>
      </c>
      <c r="O121" s="392">
        <f t="shared" ca="1" si="156"/>
        <v>13297.588178398339</v>
      </c>
      <c r="P121" s="391">
        <f t="shared" ca="1" si="157"/>
        <v>0.54378188316536136</v>
      </c>
      <c r="Q121" s="391">
        <f t="shared" ca="1" si="94"/>
        <v>5.0607190873456645E-3</v>
      </c>
      <c r="R121" s="391">
        <f t="shared" ca="1" si="95"/>
        <v>6.3689148232280127E-4</v>
      </c>
      <c r="S121" s="391">
        <f t="shared" ca="1" si="96"/>
        <v>9.8307280111619173E-3</v>
      </c>
      <c r="T121" s="389">
        <f t="shared" ca="1" si="97"/>
        <v>5.922291226242888</v>
      </c>
      <c r="U121" s="389">
        <f t="shared" ca="1" si="98"/>
        <v>0.41503105180929967</v>
      </c>
      <c r="V121" s="393">
        <f t="shared" ca="1" si="99"/>
        <v>3.5046595121672342E-3</v>
      </c>
      <c r="W121" s="389">
        <f t="shared" ca="1" si="100"/>
        <v>-7.788132249260519E-3</v>
      </c>
      <c r="X121" s="394"/>
      <c r="Y121" s="372"/>
      <c r="Z121" s="389">
        <f t="shared" ca="1" si="172"/>
        <v>5.6129166427285035</v>
      </c>
      <c r="AA121" s="389">
        <f ca="1">'Site&amp;Soil'!$G$173*EXP('Site&amp;Soil'!$G$174*Z121)</f>
        <v>0</v>
      </c>
      <c r="AB121" s="389">
        <f t="shared" ca="1" si="101"/>
        <v>0.41625000000000001</v>
      </c>
      <c r="AC121" s="389">
        <f t="shared" si="175"/>
        <v>0</v>
      </c>
      <c r="AD121" s="390">
        <f t="shared" ca="1" si="102"/>
        <v>0</v>
      </c>
      <c r="AE121" s="391">
        <f t="shared" si="103"/>
        <v>0</v>
      </c>
      <c r="AF121" s="392">
        <f t="shared" si="104"/>
        <v>0</v>
      </c>
      <c r="AG121" s="392">
        <f t="shared" ca="1" si="158"/>
        <v>0</v>
      </c>
      <c r="AH121" s="391">
        <f t="shared" ca="1" si="159"/>
        <v>0</v>
      </c>
      <c r="AI121" s="391">
        <f t="shared" ca="1" si="105"/>
        <v>0</v>
      </c>
      <c r="AJ121" s="391">
        <f t="shared" ca="1" si="106"/>
        <v>0</v>
      </c>
      <c r="AK121" s="391">
        <f t="shared" ca="1" si="107"/>
        <v>1.5300696272019249E-3</v>
      </c>
      <c r="AL121" s="389">
        <f t="shared" ca="1" si="108"/>
        <v>5.6144467123557051</v>
      </c>
      <c r="AM121" s="389">
        <f t="shared" ca="1" si="109"/>
        <v>0.25576344401806228</v>
      </c>
      <c r="AN121" s="393">
        <f t="shared" ca="1" si="110"/>
        <v>0</v>
      </c>
      <c r="AO121" s="389">
        <f t="shared" ca="1" si="111"/>
        <v>8.419602431632995E-3</v>
      </c>
      <c r="AP121" s="394"/>
      <c r="AQ121" s="372"/>
      <c r="AR121" s="389">
        <f t="shared" ca="1" si="173"/>
        <v>4.5399999999999974</v>
      </c>
      <c r="AS121" s="389">
        <f ca="1">'Site&amp;Soil'!$H$173*EXP('Site&amp;Soil'!$H$174*AR121)</f>
        <v>0</v>
      </c>
      <c r="AT121" s="389">
        <f t="shared" ca="1" si="112"/>
        <v>0.38250000000000001</v>
      </c>
      <c r="AU121" s="389">
        <f t="shared" si="176"/>
        <v>0</v>
      </c>
      <c r="AV121" s="390">
        <f t="shared" ca="1" si="113"/>
        <v>0</v>
      </c>
      <c r="AW121" s="391">
        <f t="shared" si="114"/>
        <v>0</v>
      </c>
      <c r="AX121" s="392">
        <f t="shared" si="115"/>
        <v>0</v>
      </c>
      <c r="AY121" s="392">
        <f t="shared" ca="1" si="160"/>
        <v>0</v>
      </c>
      <c r="AZ121" s="391">
        <f t="shared" ca="1" si="161"/>
        <v>0</v>
      </c>
      <c r="BA121" s="391">
        <f t="shared" ca="1" si="116"/>
        <v>0</v>
      </c>
      <c r="BB121" s="391">
        <f t="shared" ca="1" si="117"/>
        <v>0</v>
      </c>
      <c r="BC121" s="391">
        <f t="shared" ca="1" si="118"/>
        <v>0</v>
      </c>
      <c r="BD121" s="389">
        <f t="shared" ca="1" si="119"/>
        <v>4.5399999999999974</v>
      </c>
      <c r="BE121" s="389">
        <f t="shared" ca="1" si="120"/>
        <v>5.3549999999998862E-2</v>
      </c>
      <c r="BF121" s="393">
        <f t="shared" ca="1" si="121"/>
        <v>0</v>
      </c>
      <c r="BG121" s="389">
        <f t="shared" ca="1" si="122"/>
        <v>0</v>
      </c>
      <c r="BH121" s="394"/>
      <c r="BI121" s="372"/>
      <c r="BJ121" s="392"/>
      <c r="BK121" s="391"/>
      <c r="BL121" s="391"/>
      <c r="BM121" s="391"/>
      <c r="BN121" s="372"/>
      <c r="BO121" s="372"/>
      <c r="BP121" s="372"/>
      <c r="BQ121" s="372"/>
      <c r="BR121" s="372"/>
      <c r="BS121" s="372"/>
      <c r="BT121" s="372"/>
      <c r="BU121" s="372"/>
      <c r="BV121" s="372"/>
      <c r="BW121" s="372"/>
      <c r="BX121" s="372"/>
      <c r="BZ121" s="388"/>
      <c r="CA121" s="388"/>
      <c r="CB121" s="19"/>
      <c r="CC121" s="372"/>
      <c r="CD121" s="389" t="e">
        <f t="shared" ca="1" si="162"/>
        <v>#VALUE!</v>
      </c>
      <c r="CE121" s="389" t="e">
        <f ca="1">'Site&amp;Soil'!$F$173*EXP('Site&amp;Soil'!$F$174*CD121)</f>
        <v>#VALUE!</v>
      </c>
      <c r="CF121" s="389" t="e">
        <f t="shared" ca="1" si="123"/>
        <v>#VALUE!</v>
      </c>
      <c r="CG121" s="389">
        <f t="shared" si="177"/>
        <v>0</v>
      </c>
      <c r="CH121" s="390" t="e">
        <f t="shared" ca="1" si="124"/>
        <v>#VALUE!</v>
      </c>
      <c r="CI121" s="391">
        <f t="shared" si="125"/>
        <v>0</v>
      </c>
      <c r="CJ121" s="392">
        <f t="shared" si="126"/>
        <v>0</v>
      </c>
      <c r="CK121" s="392" t="e">
        <f t="shared" ca="1" si="163"/>
        <v>#VALUE!</v>
      </c>
      <c r="CL121" s="391" t="e">
        <f t="shared" ca="1" si="164"/>
        <v>#VALUE!</v>
      </c>
      <c r="CM121" s="391" t="e">
        <f t="shared" ca="1" si="127"/>
        <v>#VALUE!</v>
      </c>
      <c r="CN121" s="391" t="e">
        <f t="shared" ca="1" si="128"/>
        <v>#VALUE!</v>
      </c>
      <c r="CO121" s="391" t="e">
        <f t="shared" ca="1" si="129"/>
        <v>#VALUE!</v>
      </c>
      <c r="CP121" s="389" t="e">
        <f t="shared" ca="1" si="130"/>
        <v>#VALUE!</v>
      </c>
      <c r="CQ121" s="389" t="e">
        <f t="shared" ca="1" si="131"/>
        <v>#VALUE!</v>
      </c>
      <c r="CR121" s="393" t="e">
        <f t="shared" ca="1" si="132"/>
        <v>#VALUE!</v>
      </c>
      <c r="CS121" s="389" t="e">
        <f t="shared" ca="1" si="133"/>
        <v>#VALUE!</v>
      </c>
      <c r="CT121" s="394"/>
      <c r="CU121" s="372"/>
      <c r="CV121" s="389" t="e">
        <f t="shared" ca="1" si="165"/>
        <v>#VALUE!</v>
      </c>
      <c r="CW121" s="389" t="e">
        <f ca="1">'Site&amp;Soil'!$G$173*EXP('Site&amp;Soil'!$G$174*CV121)</f>
        <v>#VALUE!</v>
      </c>
      <c r="CX121" s="389" t="e">
        <f t="shared" ca="1" si="134"/>
        <v>#VALUE!</v>
      </c>
      <c r="CY121" s="389">
        <f t="shared" si="178"/>
        <v>0</v>
      </c>
      <c r="CZ121" s="390" t="e">
        <f t="shared" ca="1" si="135"/>
        <v>#VALUE!</v>
      </c>
      <c r="DA121" s="391">
        <f t="shared" si="136"/>
        <v>0</v>
      </c>
      <c r="DB121" s="392">
        <f t="shared" si="137"/>
        <v>0</v>
      </c>
      <c r="DC121" s="392" t="e">
        <f t="shared" ca="1" si="166"/>
        <v>#VALUE!</v>
      </c>
      <c r="DD121" s="391" t="e">
        <f t="shared" ca="1" si="167"/>
        <v>#VALUE!</v>
      </c>
      <c r="DE121" s="391" t="e">
        <f t="shared" ca="1" si="138"/>
        <v>#VALUE!</v>
      </c>
      <c r="DF121" s="391" t="e">
        <f t="shared" ca="1" si="139"/>
        <v>#VALUE!</v>
      </c>
      <c r="DG121" s="391" t="e">
        <f t="shared" ca="1" si="140"/>
        <v>#VALUE!</v>
      </c>
      <c r="DH121" s="389" t="e">
        <f t="shared" ca="1" si="141"/>
        <v>#VALUE!</v>
      </c>
      <c r="DI121" s="389" t="e">
        <f t="shared" ca="1" si="142"/>
        <v>#VALUE!</v>
      </c>
      <c r="DJ121" s="393" t="e">
        <f t="shared" ca="1" si="143"/>
        <v>#VALUE!</v>
      </c>
      <c r="DK121" s="389" t="e">
        <f t="shared" ca="1" si="144"/>
        <v>#VALUE!</v>
      </c>
      <c r="DL121" s="394"/>
      <c r="DM121" s="372"/>
      <c r="DN121" s="389" t="e">
        <f t="shared" ca="1" si="168"/>
        <v>#VALUE!</v>
      </c>
      <c r="DO121" s="389" t="e">
        <f ca="1">'Site&amp;Soil'!$H$173*EXP('Site&amp;Soil'!$H$174*DN121)</f>
        <v>#VALUE!</v>
      </c>
      <c r="DP121" s="389" t="e">
        <f t="shared" ca="1" si="145"/>
        <v>#VALUE!</v>
      </c>
      <c r="DQ121" s="389">
        <f t="shared" si="179"/>
        <v>0</v>
      </c>
      <c r="DR121" s="390" t="e">
        <f t="shared" ca="1" si="146"/>
        <v>#VALUE!</v>
      </c>
      <c r="DS121" s="391">
        <f t="shared" si="147"/>
        <v>0</v>
      </c>
      <c r="DT121" s="392">
        <f t="shared" si="148"/>
        <v>0</v>
      </c>
      <c r="DU121" s="392" t="e">
        <f t="shared" ca="1" si="169"/>
        <v>#VALUE!</v>
      </c>
      <c r="DV121" s="391" t="e">
        <f t="shared" ca="1" si="170"/>
        <v>#VALUE!</v>
      </c>
      <c r="DW121" s="391" t="e">
        <f t="shared" ca="1" si="149"/>
        <v>#VALUE!</v>
      </c>
      <c r="DX121" s="391" t="e">
        <f t="shared" ca="1" si="150"/>
        <v>#VALUE!</v>
      </c>
      <c r="DY121" s="391" t="e">
        <f t="shared" ca="1" si="151"/>
        <v>#VALUE!</v>
      </c>
      <c r="DZ121" s="389" t="e">
        <f t="shared" ca="1" si="152"/>
        <v>#VALUE!</v>
      </c>
      <c r="EA121" s="389" t="e">
        <f t="shared" ca="1" si="153"/>
        <v>#VALUE!</v>
      </c>
      <c r="EB121" s="393" t="e">
        <f t="shared" ca="1" si="154"/>
        <v>#VALUE!</v>
      </c>
      <c r="EC121" s="389" t="e">
        <f t="shared" ca="1" si="155"/>
        <v>#VALUE!</v>
      </c>
      <c r="ED121" s="394"/>
      <c r="EE121" s="372"/>
      <c r="EF121" s="392"/>
      <c r="EG121" s="391"/>
      <c r="EH121" s="391"/>
      <c r="EI121" s="391"/>
      <c r="EJ121" s="372"/>
      <c r="EK121" s="372"/>
      <c r="EL121" s="372"/>
      <c r="EM121" s="372"/>
      <c r="EN121" s="372"/>
      <c r="EO121" s="372"/>
      <c r="EP121" s="372"/>
      <c r="EQ121" s="372"/>
      <c r="ER121" s="372"/>
      <c r="ES121" s="372"/>
      <c r="ET121" s="372"/>
    </row>
    <row r="122" spans="1:150" x14ac:dyDescent="0.2">
      <c r="A122" s="372"/>
      <c r="B122" s="372">
        <v>114</v>
      </c>
      <c r="C122" s="372" t="s">
        <v>305</v>
      </c>
      <c r="D122" s="388"/>
      <c r="E122" s="388"/>
      <c r="F122" s="19"/>
      <c r="G122" s="372"/>
      <c r="H122" s="389">
        <f t="shared" ca="1" si="171"/>
        <v>5.9145030939936278</v>
      </c>
      <c r="I122" s="389">
        <f ca="1">'Site&amp;Soil'!$F$173*EXP('Site&amp;Soil'!$F$174*H122)</f>
        <v>0</v>
      </c>
      <c r="J122" s="389">
        <f t="shared" ca="1" si="90"/>
        <v>0.45000000000000007</v>
      </c>
      <c r="K122" s="389">
        <f t="shared" ca="1" si="174"/>
        <v>0.37336407417040579</v>
      </c>
      <c r="L122" s="390">
        <f t="shared" ca="1" si="91"/>
        <v>4.4279319293159709E-3</v>
      </c>
      <c r="M122" s="391">
        <f t="shared" si="92"/>
        <v>0</v>
      </c>
      <c r="N122" s="392">
        <f t="shared" si="93"/>
        <v>0</v>
      </c>
      <c r="O122" s="392">
        <f t="shared" ca="1" si="156"/>
        <v>13173.833856319134</v>
      </c>
      <c r="P122" s="391">
        <f t="shared" ca="1" si="157"/>
        <v>0.53872116407801574</v>
      </c>
      <c r="Q122" s="391">
        <f t="shared" ca="1" si="94"/>
        <v>5.8332839563899246E-3</v>
      </c>
      <c r="R122" s="391">
        <f t="shared" ca="1" si="95"/>
        <v>7.3482964413759655E-4</v>
      </c>
      <c r="S122" s="391">
        <f t="shared" ca="1" si="96"/>
        <v>1.1329898471671838E-2</v>
      </c>
      <c r="T122" s="389">
        <f t="shared" ca="1" si="97"/>
        <v>5.9258329924652999</v>
      </c>
      <c r="U122" s="389">
        <f t="shared" ca="1" si="98"/>
        <v>0.41662484660938504</v>
      </c>
      <c r="V122" s="393">
        <f t="shared" ca="1" si="99"/>
        <v>4.1467770488987877E-3</v>
      </c>
      <c r="W122" s="389">
        <f t="shared" ca="1" si="100"/>
        <v>-9.2150601086639708E-3</v>
      </c>
      <c r="X122" s="394"/>
      <c r="Y122" s="372"/>
      <c r="Z122" s="389">
        <f t="shared" ca="1" si="172"/>
        <v>5.6228663147873386</v>
      </c>
      <c r="AA122" s="389">
        <f ca="1">'Site&amp;Soil'!$G$173*EXP('Site&amp;Soil'!$G$174*Z122)</f>
        <v>0</v>
      </c>
      <c r="AB122" s="389">
        <f t="shared" ca="1" si="101"/>
        <v>0.41625000000000001</v>
      </c>
      <c r="AC122" s="389">
        <f t="shared" si="175"/>
        <v>0</v>
      </c>
      <c r="AD122" s="390">
        <f t="shared" ca="1" si="102"/>
        <v>0</v>
      </c>
      <c r="AE122" s="391">
        <f t="shared" si="103"/>
        <v>0</v>
      </c>
      <c r="AF122" s="392">
        <f t="shared" si="104"/>
        <v>0</v>
      </c>
      <c r="AG122" s="392">
        <f t="shared" ca="1" si="158"/>
        <v>0</v>
      </c>
      <c r="AH122" s="391">
        <f t="shared" ca="1" si="159"/>
        <v>0</v>
      </c>
      <c r="AI122" s="391">
        <f t="shared" ca="1" si="105"/>
        <v>0</v>
      </c>
      <c r="AJ122" s="391">
        <f t="shared" ca="1" si="106"/>
        <v>0</v>
      </c>
      <c r="AK122" s="391">
        <f t="shared" ca="1" si="107"/>
        <v>1.7653565024326643E-3</v>
      </c>
      <c r="AL122" s="389">
        <f t="shared" ca="1" si="108"/>
        <v>5.6246316712897713</v>
      </c>
      <c r="AM122" s="389">
        <f t="shared" ca="1" si="109"/>
        <v>0.26000293317436729</v>
      </c>
      <c r="AN122" s="393">
        <f t="shared" ca="1" si="110"/>
        <v>0</v>
      </c>
      <c r="AO122" s="389">
        <f t="shared" ca="1" si="111"/>
        <v>9.9622271445015918E-3</v>
      </c>
      <c r="AP122" s="394"/>
      <c r="AQ122" s="372"/>
      <c r="AR122" s="389">
        <f t="shared" ca="1" si="173"/>
        <v>4.5399999999999974</v>
      </c>
      <c r="AS122" s="389">
        <f ca="1">'Site&amp;Soil'!$H$173*EXP('Site&amp;Soil'!$H$174*AR122)</f>
        <v>0</v>
      </c>
      <c r="AT122" s="389">
        <f t="shared" ca="1" si="112"/>
        <v>0.38250000000000001</v>
      </c>
      <c r="AU122" s="389">
        <f t="shared" si="176"/>
        <v>0</v>
      </c>
      <c r="AV122" s="390">
        <f t="shared" ca="1" si="113"/>
        <v>0</v>
      </c>
      <c r="AW122" s="391">
        <f t="shared" si="114"/>
        <v>0</v>
      </c>
      <c r="AX122" s="392">
        <f t="shared" si="115"/>
        <v>0</v>
      </c>
      <c r="AY122" s="392">
        <f t="shared" ca="1" si="160"/>
        <v>0</v>
      </c>
      <c r="AZ122" s="391">
        <f t="shared" ca="1" si="161"/>
        <v>0</v>
      </c>
      <c r="BA122" s="391">
        <f t="shared" ca="1" si="116"/>
        <v>0</v>
      </c>
      <c r="BB122" s="391">
        <f t="shared" ca="1" si="117"/>
        <v>0</v>
      </c>
      <c r="BC122" s="391">
        <f t="shared" ca="1" si="118"/>
        <v>0</v>
      </c>
      <c r="BD122" s="389">
        <f t="shared" ca="1" si="119"/>
        <v>4.5399999999999974</v>
      </c>
      <c r="BE122" s="389">
        <f t="shared" ca="1" si="120"/>
        <v>5.3549999999998862E-2</v>
      </c>
      <c r="BF122" s="393">
        <f t="shared" ca="1" si="121"/>
        <v>0</v>
      </c>
      <c r="BG122" s="389">
        <f t="shared" ca="1" si="122"/>
        <v>0</v>
      </c>
      <c r="BH122" s="394"/>
      <c r="BI122" s="372"/>
      <c r="BJ122" s="392"/>
      <c r="BK122" s="391"/>
      <c r="BL122" s="391"/>
      <c r="BM122" s="391"/>
      <c r="BN122" s="372"/>
      <c r="BO122" s="372"/>
      <c r="BP122" s="372"/>
      <c r="BQ122" s="372"/>
      <c r="BR122" s="372"/>
      <c r="BS122" s="372"/>
      <c r="BT122" s="372"/>
      <c r="BU122" s="372"/>
      <c r="BV122" s="372"/>
      <c r="BW122" s="372"/>
      <c r="BX122" s="372"/>
      <c r="BZ122" s="388"/>
      <c r="CA122" s="388"/>
      <c r="CB122" s="19"/>
      <c r="CC122" s="372"/>
      <c r="CD122" s="389" t="e">
        <f t="shared" ca="1" si="162"/>
        <v>#VALUE!</v>
      </c>
      <c r="CE122" s="389" t="e">
        <f ca="1">'Site&amp;Soil'!$F$173*EXP('Site&amp;Soil'!$F$174*CD122)</f>
        <v>#VALUE!</v>
      </c>
      <c r="CF122" s="389" t="e">
        <f t="shared" ca="1" si="123"/>
        <v>#VALUE!</v>
      </c>
      <c r="CG122" s="389">
        <f t="shared" si="177"/>
        <v>0</v>
      </c>
      <c r="CH122" s="390" t="e">
        <f t="shared" ca="1" si="124"/>
        <v>#VALUE!</v>
      </c>
      <c r="CI122" s="391">
        <f t="shared" si="125"/>
        <v>0</v>
      </c>
      <c r="CJ122" s="392">
        <f t="shared" si="126"/>
        <v>0</v>
      </c>
      <c r="CK122" s="392" t="e">
        <f t="shared" ca="1" si="163"/>
        <v>#VALUE!</v>
      </c>
      <c r="CL122" s="391" t="e">
        <f t="shared" ca="1" si="164"/>
        <v>#VALUE!</v>
      </c>
      <c r="CM122" s="391" t="e">
        <f t="shared" ca="1" si="127"/>
        <v>#VALUE!</v>
      </c>
      <c r="CN122" s="391" t="e">
        <f t="shared" ca="1" si="128"/>
        <v>#VALUE!</v>
      </c>
      <c r="CO122" s="391" t="e">
        <f t="shared" ca="1" si="129"/>
        <v>#VALUE!</v>
      </c>
      <c r="CP122" s="389" t="e">
        <f t="shared" ca="1" si="130"/>
        <v>#VALUE!</v>
      </c>
      <c r="CQ122" s="389" t="e">
        <f t="shared" ca="1" si="131"/>
        <v>#VALUE!</v>
      </c>
      <c r="CR122" s="393" t="e">
        <f t="shared" ca="1" si="132"/>
        <v>#VALUE!</v>
      </c>
      <c r="CS122" s="389" t="e">
        <f t="shared" ca="1" si="133"/>
        <v>#VALUE!</v>
      </c>
      <c r="CT122" s="394"/>
      <c r="CU122" s="372"/>
      <c r="CV122" s="389" t="e">
        <f t="shared" ca="1" si="165"/>
        <v>#VALUE!</v>
      </c>
      <c r="CW122" s="389" t="e">
        <f ca="1">'Site&amp;Soil'!$G$173*EXP('Site&amp;Soil'!$G$174*CV122)</f>
        <v>#VALUE!</v>
      </c>
      <c r="CX122" s="389" t="e">
        <f t="shared" ca="1" si="134"/>
        <v>#VALUE!</v>
      </c>
      <c r="CY122" s="389">
        <f t="shared" si="178"/>
        <v>0</v>
      </c>
      <c r="CZ122" s="390" t="e">
        <f t="shared" ca="1" si="135"/>
        <v>#VALUE!</v>
      </c>
      <c r="DA122" s="391">
        <f t="shared" si="136"/>
        <v>0</v>
      </c>
      <c r="DB122" s="392">
        <f t="shared" si="137"/>
        <v>0</v>
      </c>
      <c r="DC122" s="392" t="e">
        <f t="shared" ca="1" si="166"/>
        <v>#VALUE!</v>
      </c>
      <c r="DD122" s="391" t="e">
        <f t="shared" ca="1" si="167"/>
        <v>#VALUE!</v>
      </c>
      <c r="DE122" s="391" t="e">
        <f t="shared" ca="1" si="138"/>
        <v>#VALUE!</v>
      </c>
      <c r="DF122" s="391" t="e">
        <f t="shared" ca="1" si="139"/>
        <v>#VALUE!</v>
      </c>
      <c r="DG122" s="391" t="e">
        <f t="shared" ca="1" si="140"/>
        <v>#VALUE!</v>
      </c>
      <c r="DH122" s="389" t="e">
        <f t="shared" ca="1" si="141"/>
        <v>#VALUE!</v>
      </c>
      <c r="DI122" s="389" t="e">
        <f t="shared" ca="1" si="142"/>
        <v>#VALUE!</v>
      </c>
      <c r="DJ122" s="393" t="e">
        <f t="shared" ca="1" si="143"/>
        <v>#VALUE!</v>
      </c>
      <c r="DK122" s="389" t="e">
        <f t="shared" ca="1" si="144"/>
        <v>#VALUE!</v>
      </c>
      <c r="DL122" s="394"/>
      <c r="DM122" s="372"/>
      <c r="DN122" s="389" t="e">
        <f t="shared" ca="1" si="168"/>
        <v>#VALUE!</v>
      </c>
      <c r="DO122" s="389" t="e">
        <f ca="1">'Site&amp;Soil'!$H$173*EXP('Site&amp;Soil'!$H$174*DN122)</f>
        <v>#VALUE!</v>
      </c>
      <c r="DP122" s="389" t="e">
        <f t="shared" ca="1" si="145"/>
        <v>#VALUE!</v>
      </c>
      <c r="DQ122" s="389">
        <f t="shared" si="179"/>
        <v>0</v>
      </c>
      <c r="DR122" s="390" t="e">
        <f t="shared" ca="1" si="146"/>
        <v>#VALUE!</v>
      </c>
      <c r="DS122" s="391">
        <f t="shared" si="147"/>
        <v>0</v>
      </c>
      <c r="DT122" s="392">
        <f t="shared" si="148"/>
        <v>0</v>
      </c>
      <c r="DU122" s="392" t="e">
        <f t="shared" ca="1" si="169"/>
        <v>#VALUE!</v>
      </c>
      <c r="DV122" s="391" t="e">
        <f t="shared" ca="1" si="170"/>
        <v>#VALUE!</v>
      </c>
      <c r="DW122" s="391" t="e">
        <f t="shared" ca="1" si="149"/>
        <v>#VALUE!</v>
      </c>
      <c r="DX122" s="391" t="e">
        <f t="shared" ca="1" si="150"/>
        <v>#VALUE!</v>
      </c>
      <c r="DY122" s="391" t="e">
        <f t="shared" ca="1" si="151"/>
        <v>#VALUE!</v>
      </c>
      <c r="DZ122" s="389" t="e">
        <f t="shared" ca="1" si="152"/>
        <v>#VALUE!</v>
      </c>
      <c r="EA122" s="389" t="e">
        <f t="shared" ca="1" si="153"/>
        <v>#VALUE!</v>
      </c>
      <c r="EB122" s="393" t="e">
        <f t="shared" ca="1" si="154"/>
        <v>#VALUE!</v>
      </c>
      <c r="EC122" s="389" t="e">
        <f t="shared" ca="1" si="155"/>
        <v>#VALUE!</v>
      </c>
      <c r="ED122" s="394"/>
      <c r="EE122" s="372"/>
      <c r="EF122" s="392"/>
      <c r="EG122" s="391"/>
      <c r="EH122" s="391"/>
      <c r="EI122" s="391"/>
      <c r="EJ122" s="372"/>
      <c r="EK122" s="372"/>
      <c r="EL122" s="372"/>
      <c r="EM122" s="372"/>
      <c r="EN122" s="372"/>
      <c r="EO122" s="372"/>
      <c r="EP122" s="372"/>
      <c r="EQ122" s="372"/>
      <c r="ER122" s="372"/>
      <c r="ES122" s="372"/>
      <c r="ET122" s="372"/>
    </row>
    <row r="123" spans="1:150" x14ac:dyDescent="0.2">
      <c r="A123" s="372"/>
      <c r="B123" s="372">
        <v>115</v>
      </c>
      <c r="C123" s="372" t="s">
        <v>306</v>
      </c>
      <c r="D123" s="388"/>
      <c r="E123" s="388"/>
      <c r="F123" s="19"/>
      <c r="G123" s="372"/>
      <c r="H123" s="389">
        <f t="shared" ca="1" si="171"/>
        <v>5.9166179323566359</v>
      </c>
      <c r="I123" s="389">
        <f ca="1">'Site&amp;Soil'!$F$173*EXP('Site&amp;Soil'!$F$174*H123)</f>
        <v>0</v>
      </c>
      <c r="J123" s="389">
        <f t="shared" ca="1" si="90"/>
        <v>0.45000000000000007</v>
      </c>
      <c r="K123" s="389">
        <f t="shared" ca="1" si="174"/>
        <v>0.41006021458614561</v>
      </c>
      <c r="L123" s="390">
        <f t="shared" ca="1" si="91"/>
        <v>4.8388780052394959E-3</v>
      </c>
      <c r="M123" s="391">
        <f t="shared" si="92"/>
        <v>0</v>
      </c>
      <c r="N123" s="392">
        <f t="shared" si="93"/>
        <v>0</v>
      </c>
      <c r="O123" s="392">
        <f t="shared" ca="1" si="156"/>
        <v>13031.187309640889</v>
      </c>
      <c r="P123" s="391">
        <f t="shared" ca="1" si="157"/>
        <v>0.5328878801216258</v>
      </c>
      <c r="Q123" s="391">
        <f t="shared" ca="1" si="94"/>
        <v>6.3056325654777343E-3</v>
      </c>
      <c r="R123" s="391">
        <f t="shared" ca="1" si="95"/>
        <v>7.9513171188177513E-4</v>
      </c>
      <c r="S123" s="391">
        <f t="shared" ca="1" si="96"/>
        <v>1.2245557452435463E-2</v>
      </c>
      <c r="T123" s="389">
        <f t="shared" ca="1" si="97"/>
        <v>5.9288634898090713</v>
      </c>
      <c r="U123" s="389">
        <f t="shared" ca="1" si="98"/>
        <v>0.41798857041408216</v>
      </c>
      <c r="V123" s="393">
        <f t="shared" ca="1" si="99"/>
        <v>4.601246826451833E-3</v>
      </c>
      <c r="W123" s="389">
        <f t="shared" ca="1" si="100"/>
        <v>-1.0224992947670739E-2</v>
      </c>
      <c r="X123" s="394"/>
      <c r="Y123" s="372"/>
      <c r="Z123" s="389">
        <f t="shared" ca="1" si="172"/>
        <v>5.6345938984342725</v>
      </c>
      <c r="AA123" s="389">
        <f ca="1">'Site&amp;Soil'!$G$173*EXP('Site&amp;Soil'!$G$174*Z123)</f>
        <v>0</v>
      </c>
      <c r="AB123" s="389">
        <f t="shared" ca="1" si="101"/>
        <v>0.41625000000000001</v>
      </c>
      <c r="AC123" s="389">
        <f t="shared" si="175"/>
        <v>0</v>
      </c>
      <c r="AD123" s="390">
        <f t="shared" ca="1" si="102"/>
        <v>0</v>
      </c>
      <c r="AE123" s="391">
        <f t="shared" si="103"/>
        <v>0</v>
      </c>
      <c r="AF123" s="392">
        <f t="shared" si="104"/>
        <v>0</v>
      </c>
      <c r="AG123" s="392">
        <f t="shared" ca="1" si="158"/>
        <v>0</v>
      </c>
      <c r="AH123" s="391">
        <f t="shared" ca="1" si="159"/>
        <v>0</v>
      </c>
      <c r="AI123" s="391">
        <f t="shared" ca="1" si="105"/>
        <v>0</v>
      </c>
      <c r="AJ123" s="391">
        <f t="shared" ca="1" si="106"/>
        <v>0</v>
      </c>
      <c r="AK123" s="391">
        <f t="shared" ca="1" si="107"/>
        <v>1.9102263348511114E-3</v>
      </c>
      <c r="AL123" s="389">
        <f t="shared" ca="1" si="108"/>
        <v>5.6365041247691234</v>
      </c>
      <c r="AM123" s="389">
        <f t="shared" ca="1" si="109"/>
        <v>0.26494484193514761</v>
      </c>
      <c r="AN123" s="393">
        <f t="shared" ca="1" si="110"/>
        <v>0</v>
      </c>
      <c r="AO123" s="389">
        <f t="shared" ca="1" si="111"/>
        <v>1.1054046429914314E-2</v>
      </c>
      <c r="AP123" s="394"/>
      <c r="AQ123" s="372"/>
      <c r="AR123" s="389">
        <f t="shared" ca="1" si="173"/>
        <v>4.5399999999999974</v>
      </c>
      <c r="AS123" s="389">
        <f ca="1">'Site&amp;Soil'!$H$173*EXP('Site&amp;Soil'!$H$174*AR123)</f>
        <v>0</v>
      </c>
      <c r="AT123" s="389">
        <f t="shared" ca="1" si="112"/>
        <v>0.38250000000000001</v>
      </c>
      <c r="AU123" s="389">
        <f t="shared" si="176"/>
        <v>0</v>
      </c>
      <c r="AV123" s="390">
        <f t="shared" ca="1" si="113"/>
        <v>0</v>
      </c>
      <c r="AW123" s="391">
        <f t="shared" si="114"/>
        <v>0</v>
      </c>
      <c r="AX123" s="392">
        <f t="shared" si="115"/>
        <v>0</v>
      </c>
      <c r="AY123" s="392">
        <f t="shared" ca="1" si="160"/>
        <v>0</v>
      </c>
      <c r="AZ123" s="391">
        <f t="shared" ca="1" si="161"/>
        <v>0</v>
      </c>
      <c r="BA123" s="391">
        <f t="shared" ca="1" si="116"/>
        <v>0</v>
      </c>
      <c r="BB123" s="391">
        <f t="shared" ca="1" si="117"/>
        <v>0</v>
      </c>
      <c r="BC123" s="391">
        <f t="shared" ca="1" si="118"/>
        <v>0</v>
      </c>
      <c r="BD123" s="389">
        <f t="shared" ca="1" si="119"/>
        <v>4.5399999999999974</v>
      </c>
      <c r="BE123" s="389">
        <f t="shared" ca="1" si="120"/>
        <v>5.3549999999998862E-2</v>
      </c>
      <c r="BF123" s="393">
        <f t="shared" ca="1" si="121"/>
        <v>0</v>
      </c>
      <c r="BG123" s="389">
        <f t="shared" ca="1" si="122"/>
        <v>0</v>
      </c>
      <c r="BH123" s="394"/>
      <c r="BI123" s="372"/>
      <c r="BJ123" s="392"/>
      <c r="BK123" s="391"/>
      <c r="BL123" s="391"/>
      <c r="BM123" s="391"/>
      <c r="BN123" s="372"/>
      <c r="BO123" s="372"/>
      <c r="BP123" s="372"/>
      <c r="BQ123" s="372"/>
      <c r="BR123" s="372"/>
      <c r="BS123" s="372"/>
      <c r="BT123" s="372"/>
      <c r="BU123" s="372"/>
      <c r="BV123" s="372"/>
      <c r="BW123" s="372"/>
      <c r="BX123" s="372"/>
      <c r="BZ123" s="388"/>
      <c r="CA123" s="388"/>
      <c r="CB123" s="19"/>
      <c r="CC123" s="372"/>
      <c r="CD123" s="389" t="e">
        <f t="shared" ca="1" si="162"/>
        <v>#VALUE!</v>
      </c>
      <c r="CE123" s="389" t="e">
        <f ca="1">'Site&amp;Soil'!$F$173*EXP('Site&amp;Soil'!$F$174*CD123)</f>
        <v>#VALUE!</v>
      </c>
      <c r="CF123" s="389" t="e">
        <f t="shared" ca="1" si="123"/>
        <v>#VALUE!</v>
      </c>
      <c r="CG123" s="389">
        <f t="shared" si="177"/>
        <v>0</v>
      </c>
      <c r="CH123" s="390" t="e">
        <f t="shared" ca="1" si="124"/>
        <v>#VALUE!</v>
      </c>
      <c r="CI123" s="391">
        <f t="shared" si="125"/>
        <v>0</v>
      </c>
      <c r="CJ123" s="392">
        <f t="shared" si="126"/>
        <v>0</v>
      </c>
      <c r="CK123" s="392" t="e">
        <f t="shared" ca="1" si="163"/>
        <v>#VALUE!</v>
      </c>
      <c r="CL123" s="391" t="e">
        <f t="shared" ca="1" si="164"/>
        <v>#VALUE!</v>
      </c>
      <c r="CM123" s="391" t="e">
        <f t="shared" ca="1" si="127"/>
        <v>#VALUE!</v>
      </c>
      <c r="CN123" s="391" t="e">
        <f t="shared" ca="1" si="128"/>
        <v>#VALUE!</v>
      </c>
      <c r="CO123" s="391" t="e">
        <f t="shared" ca="1" si="129"/>
        <v>#VALUE!</v>
      </c>
      <c r="CP123" s="389" t="e">
        <f t="shared" ca="1" si="130"/>
        <v>#VALUE!</v>
      </c>
      <c r="CQ123" s="389" t="e">
        <f t="shared" ca="1" si="131"/>
        <v>#VALUE!</v>
      </c>
      <c r="CR123" s="393" t="e">
        <f t="shared" ca="1" si="132"/>
        <v>#VALUE!</v>
      </c>
      <c r="CS123" s="389" t="e">
        <f t="shared" ca="1" si="133"/>
        <v>#VALUE!</v>
      </c>
      <c r="CT123" s="394"/>
      <c r="CU123" s="372"/>
      <c r="CV123" s="389" t="e">
        <f t="shared" ca="1" si="165"/>
        <v>#VALUE!</v>
      </c>
      <c r="CW123" s="389" t="e">
        <f ca="1">'Site&amp;Soil'!$G$173*EXP('Site&amp;Soil'!$G$174*CV123)</f>
        <v>#VALUE!</v>
      </c>
      <c r="CX123" s="389" t="e">
        <f t="shared" ca="1" si="134"/>
        <v>#VALUE!</v>
      </c>
      <c r="CY123" s="389">
        <f t="shared" si="178"/>
        <v>0</v>
      </c>
      <c r="CZ123" s="390" t="e">
        <f t="shared" ca="1" si="135"/>
        <v>#VALUE!</v>
      </c>
      <c r="DA123" s="391">
        <f t="shared" si="136"/>
        <v>0</v>
      </c>
      <c r="DB123" s="392">
        <f t="shared" si="137"/>
        <v>0</v>
      </c>
      <c r="DC123" s="392" t="e">
        <f t="shared" ca="1" si="166"/>
        <v>#VALUE!</v>
      </c>
      <c r="DD123" s="391" t="e">
        <f t="shared" ca="1" si="167"/>
        <v>#VALUE!</v>
      </c>
      <c r="DE123" s="391" t="e">
        <f t="shared" ca="1" si="138"/>
        <v>#VALUE!</v>
      </c>
      <c r="DF123" s="391" t="e">
        <f t="shared" ca="1" si="139"/>
        <v>#VALUE!</v>
      </c>
      <c r="DG123" s="391" t="e">
        <f t="shared" ca="1" si="140"/>
        <v>#VALUE!</v>
      </c>
      <c r="DH123" s="389" t="e">
        <f t="shared" ca="1" si="141"/>
        <v>#VALUE!</v>
      </c>
      <c r="DI123" s="389" t="e">
        <f t="shared" ca="1" si="142"/>
        <v>#VALUE!</v>
      </c>
      <c r="DJ123" s="393" t="e">
        <f t="shared" ca="1" si="143"/>
        <v>#VALUE!</v>
      </c>
      <c r="DK123" s="389" t="e">
        <f t="shared" ca="1" si="144"/>
        <v>#VALUE!</v>
      </c>
      <c r="DL123" s="394"/>
      <c r="DM123" s="372"/>
      <c r="DN123" s="389" t="e">
        <f t="shared" ca="1" si="168"/>
        <v>#VALUE!</v>
      </c>
      <c r="DO123" s="389" t="e">
        <f ca="1">'Site&amp;Soil'!$H$173*EXP('Site&amp;Soil'!$H$174*DN123)</f>
        <v>#VALUE!</v>
      </c>
      <c r="DP123" s="389" t="e">
        <f t="shared" ca="1" si="145"/>
        <v>#VALUE!</v>
      </c>
      <c r="DQ123" s="389">
        <f t="shared" si="179"/>
        <v>0</v>
      </c>
      <c r="DR123" s="390" t="e">
        <f t="shared" ca="1" si="146"/>
        <v>#VALUE!</v>
      </c>
      <c r="DS123" s="391">
        <f t="shared" si="147"/>
        <v>0</v>
      </c>
      <c r="DT123" s="392">
        <f t="shared" si="148"/>
        <v>0</v>
      </c>
      <c r="DU123" s="392" t="e">
        <f t="shared" ca="1" si="169"/>
        <v>#VALUE!</v>
      </c>
      <c r="DV123" s="391" t="e">
        <f t="shared" ca="1" si="170"/>
        <v>#VALUE!</v>
      </c>
      <c r="DW123" s="391" t="e">
        <f t="shared" ca="1" si="149"/>
        <v>#VALUE!</v>
      </c>
      <c r="DX123" s="391" t="e">
        <f t="shared" ca="1" si="150"/>
        <v>#VALUE!</v>
      </c>
      <c r="DY123" s="391" t="e">
        <f t="shared" ca="1" si="151"/>
        <v>#VALUE!</v>
      </c>
      <c r="DZ123" s="389" t="e">
        <f t="shared" ca="1" si="152"/>
        <v>#VALUE!</v>
      </c>
      <c r="EA123" s="389" t="e">
        <f t="shared" ca="1" si="153"/>
        <v>#VALUE!</v>
      </c>
      <c r="EB123" s="393" t="e">
        <f t="shared" ca="1" si="154"/>
        <v>#VALUE!</v>
      </c>
      <c r="EC123" s="389" t="e">
        <f t="shared" ca="1" si="155"/>
        <v>#VALUE!</v>
      </c>
      <c r="ED123" s="394"/>
      <c r="EE123" s="372"/>
      <c r="EF123" s="392"/>
      <c r="EG123" s="391"/>
      <c r="EH123" s="391"/>
      <c r="EI123" s="391"/>
      <c r="EJ123" s="372"/>
      <c r="EK123" s="372"/>
      <c r="EL123" s="372"/>
      <c r="EM123" s="372"/>
      <c r="EN123" s="372"/>
      <c r="EO123" s="372"/>
      <c r="EP123" s="372"/>
      <c r="EQ123" s="372"/>
      <c r="ER123" s="372"/>
      <c r="ES123" s="372"/>
      <c r="ET123" s="372"/>
    </row>
    <row r="124" spans="1:150" x14ac:dyDescent="0.2">
      <c r="A124" s="372"/>
      <c r="B124" s="372">
        <v>116</v>
      </c>
      <c r="C124" s="372" t="s">
        <v>307</v>
      </c>
      <c r="D124" s="388"/>
      <c r="E124" s="388"/>
      <c r="F124" s="19"/>
      <c r="G124" s="372"/>
      <c r="H124" s="389">
        <f t="shared" ca="1" si="171"/>
        <v>5.9186384968614005</v>
      </c>
      <c r="I124" s="389">
        <f ca="1">'Site&amp;Soil'!$F$173*EXP('Site&amp;Soil'!$F$174*H124)</f>
        <v>0</v>
      </c>
      <c r="J124" s="389">
        <f t="shared" ca="1" si="90"/>
        <v>0.45000000000000007</v>
      </c>
      <c r="K124" s="389">
        <f t="shared" ca="1" si="174"/>
        <v>0.42307692307692307</v>
      </c>
      <c r="L124" s="390">
        <f t="shared" ca="1" si="91"/>
        <v>4.9686857986487795E-3</v>
      </c>
      <c r="M124" s="391">
        <f t="shared" si="92"/>
        <v>0</v>
      </c>
      <c r="N124" s="392">
        <f t="shared" si="93"/>
        <v>0</v>
      </c>
      <c r="O124" s="392">
        <f t="shared" ca="1" si="156"/>
        <v>12876.989996975874</v>
      </c>
      <c r="P124" s="391">
        <f t="shared" ca="1" si="157"/>
        <v>0.52658224755614802</v>
      </c>
      <c r="Q124" s="391">
        <f t="shared" ca="1" si="94"/>
        <v>6.3981717327316412E-3</v>
      </c>
      <c r="R124" s="391">
        <f t="shared" ca="1" si="95"/>
        <v>8.0757948022746326E-4</v>
      </c>
      <c r="S124" s="391">
        <f t="shared" ca="1" si="96"/>
        <v>1.2423538338898171E-2</v>
      </c>
      <c r="T124" s="389">
        <f t="shared" ca="1" si="97"/>
        <v>5.9310620352002985</v>
      </c>
      <c r="U124" s="389">
        <f t="shared" ca="1" si="98"/>
        <v>0.41897791584013439</v>
      </c>
      <c r="V124" s="393">
        <f t="shared" ca="1" si="99"/>
        <v>4.7826929996349484E-3</v>
      </c>
      <c r="W124" s="389">
        <f t="shared" ca="1" si="100"/>
        <v>-1.062820666585544E-2</v>
      </c>
      <c r="X124" s="394"/>
      <c r="Y124" s="372"/>
      <c r="Z124" s="389">
        <f t="shared" ca="1" si="172"/>
        <v>5.6475581711990381</v>
      </c>
      <c r="AA124" s="389">
        <f ca="1">'Site&amp;Soil'!$G$173*EXP('Site&amp;Soil'!$G$174*Z124)</f>
        <v>0</v>
      </c>
      <c r="AB124" s="389">
        <f t="shared" ca="1" si="101"/>
        <v>0.41625000000000001</v>
      </c>
      <c r="AC124" s="389">
        <f t="shared" si="175"/>
        <v>0</v>
      </c>
      <c r="AD124" s="390">
        <f t="shared" ca="1" si="102"/>
        <v>0</v>
      </c>
      <c r="AE124" s="391">
        <f t="shared" si="103"/>
        <v>0</v>
      </c>
      <c r="AF124" s="392">
        <f t="shared" si="104"/>
        <v>0</v>
      </c>
      <c r="AG124" s="392">
        <f t="shared" ca="1" si="158"/>
        <v>0</v>
      </c>
      <c r="AH124" s="391">
        <f t="shared" ca="1" si="159"/>
        <v>0</v>
      </c>
      <c r="AI124" s="391">
        <f t="shared" ca="1" si="105"/>
        <v>0</v>
      </c>
      <c r="AJ124" s="391">
        <f t="shared" ca="1" si="106"/>
        <v>0</v>
      </c>
      <c r="AK124" s="391">
        <f t="shared" ca="1" si="107"/>
        <v>1.9401308834293412E-3</v>
      </c>
      <c r="AL124" s="389">
        <f t="shared" ca="1" si="108"/>
        <v>5.6494983020824678</v>
      </c>
      <c r="AM124" s="389">
        <f t="shared" ca="1" si="109"/>
        <v>0.27035366824182722</v>
      </c>
      <c r="AN124" s="393">
        <f t="shared" ca="1" si="110"/>
        <v>0</v>
      </c>
      <c r="AO124" s="389">
        <f t="shared" ca="1" si="111"/>
        <v>1.1489953152276152E-2</v>
      </c>
      <c r="AP124" s="394"/>
      <c r="AQ124" s="372"/>
      <c r="AR124" s="389">
        <f t="shared" ca="1" si="173"/>
        <v>4.5399999999999974</v>
      </c>
      <c r="AS124" s="389">
        <f ca="1">'Site&amp;Soil'!$H$173*EXP('Site&amp;Soil'!$H$174*AR124)</f>
        <v>0</v>
      </c>
      <c r="AT124" s="389">
        <f t="shared" ca="1" si="112"/>
        <v>0.38250000000000001</v>
      </c>
      <c r="AU124" s="389">
        <f t="shared" si="176"/>
        <v>0</v>
      </c>
      <c r="AV124" s="390">
        <f t="shared" ca="1" si="113"/>
        <v>0</v>
      </c>
      <c r="AW124" s="391">
        <f t="shared" si="114"/>
        <v>0</v>
      </c>
      <c r="AX124" s="392">
        <f t="shared" si="115"/>
        <v>0</v>
      </c>
      <c r="AY124" s="392">
        <f t="shared" ca="1" si="160"/>
        <v>0</v>
      </c>
      <c r="AZ124" s="391">
        <f t="shared" ca="1" si="161"/>
        <v>0</v>
      </c>
      <c r="BA124" s="391">
        <f t="shared" ca="1" si="116"/>
        <v>0</v>
      </c>
      <c r="BB124" s="391">
        <f t="shared" ca="1" si="117"/>
        <v>0</v>
      </c>
      <c r="BC124" s="391">
        <f t="shared" ca="1" si="118"/>
        <v>0</v>
      </c>
      <c r="BD124" s="389">
        <f t="shared" ca="1" si="119"/>
        <v>4.5399999999999974</v>
      </c>
      <c r="BE124" s="389">
        <f t="shared" ca="1" si="120"/>
        <v>5.3549999999998862E-2</v>
      </c>
      <c r="BF124" s="393">
        <f t="shared" ca="1" si="121"/>
        <v>0</v>
      </c>
      <c r="BG124" s="389">
        <f t="shared" ca="1" si="122"/>
        <v>0</v>
      </c>
      <c r="BH124" s="394"/>
      <c r="BI124" s="372"/>
      <c r="BJ124" s="392"/>
      <c r="BK124" s="391"/>
      <c r="BL124" s="391"/>
      <c r="BM124" s="391"/>
      <c r="BN124" s="372"/>
      <c r="BO124" s="372"/>
      <c r="BP124" s="372"/>
      <c r="BQ124" s="372"/>
      <c r="BR124" s="372"/>
      <c r="BS124" s="372"/>
      <c r="BT124" s="372"/>
      <c r="BU124" s="372"/>
      <c r="BV124" s="372"/>
      <c r="BW124" s="372"/>
      <c r="BX124" s="372"/>
      <c r="BZ124" s="388"/>
      <c r="CA124" s="388"/>
      <c r="CB124" s="19"/>
      <c r="CC124" s="372"/>
      <c r="CD124" s="389" t="e">
        <f t="shared" ca="1" si="162"/>
        <v>#VALUE!</v>
      </c>
      <c r="CE124" s="389" t="e">
        <f ca="1">'Site&amp;Soil'!$F$173*EXP('Site&amp;Soil'!$F$174*CD124)</f>
        <v>#VALUE!</v>
      </c>
      <c r="CF124" s="389" t="e">
        <f t="shared" ca="1" si="123"/>
        <v>#VALUE!</v>
      </c>
      <c r="CG124" s="389">
        <f t="shared" si="177"/>
        <v>0</v>
      </c>
      <c r="CH124" s="390" t="e">
        <f t="shared" ca="1" si="124"/>
        <v>#VALUE!</v>
      </c>
      <c r="CI124" s="391">
        <f t="shared" si="125"/>
        <v>0</v>
      </c>
      <c r="CJ124" s="392">
        <f t="shared" si="126"/>
        <v>0</v>
      </c>
      <c r="CK124" s="392" t="e">
        <f t="shared" ca="1" si="163"/>
        <v>#VALUE!</v>
      </c>
      <c r="CL124" s="391" t="e">
        <f t="shared" ca="1" si="164"/>
        <v>#VALUE!</v>
      </c>
      <c r="CM124" s="391" t="e">
        <f t="shared" ca="1" si="127"/>
        <v>#VALUE!</v>
      </c>
      <c r="CN124" s="391" t="e">
        <f t="shared" ca="1" si="128"/>
        <v>#VALUE!</v>
      </c>
      <c r="CO124" s="391" t="e">
        <f t="shared" ca="1" si="129"/>
        <v>#VALUE!</v>
      </c>
      <c r="CP124" s="389" t="e">
        <f t="shared" ca="1" si="130"/>
        <v>#VALUE!</v>
      </c>
      <c r="CQ124" s="389" t="e">
        <f t="shared" ca="1" si="131"/>
        <v>#VALUE!</v>
      </c>
      <c r="CR124" s="393" t="e">
        <f t="shared" ca="1" si="132"/>
        <v>#VALUE!</v>
      </c>
      <c r="CS124" s="389" t="e">
        <f t="shared" ca="1" si="133"/>
        <v>#VALUE!</v>
      </c>
      <c r="CT124" s="394"/>
      <c r="CU124" s="372"/>
      <c r="CV124" s="389" t="e">
        <f t="shared" ca="1" si="165"/>
        <v>#VALUE!</v>
      </c>
      <c r="CW124" s="389" t="e">
        <f ca="1">'Site&amp;Soil'!$G$173*EXP('Site&amp;Soil'!$G$174*CV124)</f>
        <v>#VALUE!</v>
      </c>
      <c r="CX124" s="389" t="e">
        <f t="shared" ca="1" si="134"/>
        <v>#VALUE!</v>
      </c>
      <c r="CY124" s="389">
        <f t="shared" si="178"/>
        <v>0</v>
      </c>
      <c r="CZ124" s="390" t="e">
        <f t="shared" ca="1" si="135"/>
        <v>#VALUE!</v>
      </c>
      <c r="DA124" s="391">
        <f t="shared" si="136"/>
        <v>0</v>
      </c>
      <c r="DB124" s="392">
        <f t="shared" si="137"/>
        <v>0</v>
      </c>
      <c r="DC124" s="392" t="e">
        <f t="shared" ca="1" si="166"/>
        <v>#VALUE!</v>
      </c>
      <c r="DD124" s="391" t="e">
        <f t="shared" ca="1" si="167"/>
        <v>#VALUE!</v>
      </c>
      <c r="DE124" s="391" t="e">
        <f t="shared" ca="1" si="138"/>
        <v>#VALUE!</v>
      </c>
      <c r="DF124" s="391" t="e">
        <f t="shared" ca="1" si="139"/>
        <v>#VALUE!</v>
      </c>
      <c r="DG124" s="391" t="e">
        <f t="shared" ca="1" si="140"/>
        <v>#VALUE!</v>
      </c>
      <c r="DH124" s="389" t="e">
        <f t="shared" ca="1" si="141"/>
        <v>#VALUE!</v>
      </c>
      <c r="DI124" s="389" t="e">
        <f t="shared" ca="1" si="142"/>
        <v>#VALUE!</v>
      </c>
      <c r="DJ124" s="393" t="e">
        <f t="shared" ca="1" si="143"/>
        <v>#VALUE!</v>
      </c>
      <c r="DK124" s="389" t="e">
        <f t="shared" ca="1" si="144"/>
        <v>#VALUE!</v>
      </c>
      <c r="DL124" s="394"/>
      <c r="DM124" s="372"/>
      <c r="DN124" s="389" t="e">
        <f t="shared" ca="1" si="168"/>
        <v>#VALUE!</v>
      </c>
      <c r="DO124" s="389" t="e">
        <f ca="1">'Site&amp;Soil'!$H$173*EXP('Site&amp;Soil'!$H$174*DN124)</f>
        <v>#VALUE!</v>
      </c>
      <c r="DP124" s="389" t="e">
        <f t="shared" ca="1" si="145"/>
        <v>#VALUE!</v>
      </c>
      <c r="DQ124" s="389">
        <f t="shared" si="179"/>
        <v>0</v>
      </c>
      <c r="DR124" s="390" t="e">
        <f t="shared" ca="1" si="146"/>
        <v>#VALUE!</v>
      </c>
      <c r="DS124" s="391">
        <f t="shared" si="147"/>
        <v>0</v>
      </c>
      <c r="DT124" s="392">
        <f t="shared" si="148"/>
        <v>0</v>
      </c>
      <c r="DU124" s="392" t="e">
        <f t="shared" ca="1" si="169"/>
        <v>#VALUE!</v>
      </c>
      <c r="DV124" s="391" t="e">
        <f t="shared" ca="1" si="170"/>
        <v>#VALUE!</v>
      </c>
      <c r="DW124" s="391" t="e">
        <f t="shared" ca="1" si="149"/>
        <v>#VALUE!</v>
      </c>
      <c r="DX124" s="391" t="e">
        <f t="shared" ca="1" si="150"/>
        <v>#VALUE!</v>
      </c>
      <c r="DY124" s="391" t="e">
        <f t="shared" ca="1" si="151"/>
        <v>#VALUE!</v>
      </c>
      <c r="DZ124" s="389" t="e">
        <f t="shared" ca="1" si="152"/>
        <v>#VALUE!</v>
      </c>
      <c r="EA124" s="389" t="e">
        <f t="shared" ca="1" si="153"/>
        <v>#VALUE!</v>
      </c>
      <c r="EB124" s="393" t="e">
        <f t="shared" ca="1" si="154"/>
        <v>#VALUE!</v>
      </c>
      <c r="EC124" s="389" t="e">
        <f t="shared" ca="1" si="155"/>
        <v>#VALUE!</v>
      </c>
      <c r="ED124" s="394"/>
      <c r="EE124" s="372"/>
      <c r="EF124" s="392"/>
      <c r="EG124" s="391"/>
      <c r="EH124" s="391"/>
      <c r="EI124" s="391"/>
      <c r="EJ124" s="372"/>
      <c r="EK124" s="372"/>
      <c r="EL124" s="372"/>
      <c r="EM124" s="372"/>
      <c r="EN124" s="372"/>
      <c r="EO124" s="372"/>
      <c r="EP124" s="372"/>
      <c r="EQ124" s="372"/>
      <c r="ER124" s="372"/>
      <c r="ES124" s="372"/>
      <c r="ET124" s="372"/>
    </row>
    <row r="125" spans="1:150" x14ac:dyDescent="0.2">
      <c r="A125" s="372"/>
      <c r="B125" s="372">
        <v>117</v>
      </c>
      <c r="C125" s="372" t="s">
        <v>308</v>
      </c>
      <c r="D125" s="388"/>
      <c r="E125" s="388"/>
      <c r="F125" s="19"/>
      <c r="G125" s="372"/>
      <c r="H125" s="389">
        <f t="shared" ca="1" si="171"/>
        <v>5.9204338285344429</v>
      </c>
      <c r="I125" s="389">
        <f ca="1">'Site&amp;Soil'!$F$173*EXP('Site&amp;Soil'!$F$174*H125)</f>
        <v>0</v>
      </c>
      <c r="J125" s="389">
        <f t="shared" ca="1" si="90"/>
        <v>0.45000000000000007</v>
      </c>
      <c r="K125" s="389">
        <f t="shared" ca="1" si="174"/>
        <v>0.41006021458614561</v>
      </c>
      <c r="L125" s="390">
        <f t="shared" ca="1" si="91"/>
        <v>4.7954134349976101E-3</v>
      </c>
      <c r="M125" s="391">
        <f t="shared" si="92"/>
        <v>0</v>
      </c>
      <c r="N125" s="392">
        <f t="shared" si="93"/>
        <v>0</v>
      </c>
      <c r="O125" s="392">
        <f t="shared" ca="1" si="156"/>
        <v>12720.529740703118</v>
      </c>
      <c r="P125" s="391">
        <f t="shared" ca="1" si="157"/>
        <v>0.52018407582341641</v>
      </c>
      <c r="Q125" s="391">
        <f t="shared" ca="1" si="94"/>
        <v>6.1000199218854403E-3</v>
      </c>
      <c r="R125" s="391">
        <f t="shared" ca="1" si="95"/>
        <v>7.7060921850186266E-4</v>
      </c>
      <c r="S125" s="391">
        <f t="shared" ca="1" si="96"/>
        <v>1.1843134896407948E-2</v>
      </c>
      <c r="T125" s="389">
        <f t="shared" ca="1" si="97"/>
        <v>5.9322769634308505</v>
      </c>
      <c r="U125" s="389">
        <f t="shared" ca="1" si="98"/>
        <v>0.41952463354388281</v>
      </c>
      <c r="V125" s="393">
        <f t="shared" ca="1" si="99"/>
        <v>4.6545967803461822E-3</v>
      </c>
      <c r="W125" s="389">
        <f t="shared" ca="1" si="100"/>
        <v>-1.0343548400769292E-2</v>
      </c>
      <c r="X125" s="394"/>
      <c r="Y125" s="372"/>
      <c r="Z125" s="389">
        <f t="shared" ca="1" si="172"/>
        <v>5.6609882552347441</v>
      </c>
      <c r="AA125" s="389">
        <f ca="1">'Site&amp;Soil'!$G$173*EXP('Site&amp;Soil'!$G$174*Z125)</f>
        <v>0</v>
      </c>
      <c r="AB125" s="389">
        <f t="shared" ca="1" si="101"/>
        <v>0.41625000000000001</v>
      </c>
      <c r="AC125" s="389">
        <f t="shared" si="175"/>
        <v>0</v>
      </c>
      <c r="AD125" s="390">
        <f t="shared" ca="1" si="102"/>
        <v>0</v>
      </c>
      <c r="AE125" s="391">
        <f t="shared" si="103"/>
        <v>0</v>
      </c>
      <c r="AF125" s="392">
        <f t="shared" si="104"/>
        <v>0</v>
      </c>
      <c r="AG125" s="392">
        <f t="shared" ca="1" si="158"/>
        <v>0</v>
      </c>
      <c r="AH125" s="391">
        <f t="shared" ca="1" si="159"/>
        <v>0</v>
      </c>
      <c r="AI125" s="391">
        <f t="shared" ca="1" si="105"/>
        <v>0</v>
      </c>
      <c r="AJ125" s="391">
        <f t="shared" ca="1" si="106"/>
        <v>0</v>
      </c>
      <c r="AK125" s="391">
        <f t="shared" ca="1" si="107"/>
        <v>1.8513134378423126E-3</v>
      </c>
      <c r="AL125" s="389">
        <f t="shared" ca="1" si="108"/>
        <v>5.6628395686725863</v>
      </c>
      <c r="AM125" s="389">
        <f t="shared" ca="1" si="109"/>
        <v>0.27590697045996404</v>
      </c>
      <c r="AN125" s="393">
        <f t="shared" ca="1" si="110"/>
        <v>0</v>
      </c>
      <c r="AO125" s="389">
        <f t="shared" ca="1" si="111"/>
        <v>1.1182214487318156E-2</v>
      </c>
      <c r="AP125" s="394"/>
      <c r="AQ125" s="372"/>
      <c r="AR125" s="389">
        <f t="shared" ca="1" si="173"/>
        <v>4.5399999999999974</v>
      </c>
      <c r="AS125" s="389">
        <f ca="1">'Site&amp;Soil'!$H$173*EXP('Site&amp;Soil'!$H$174*AR125)</f>
        <v>0</v>
      </c>
      <c r="AT125" s="389">
        <f t="shared" ca="1" si="112"/>
        <v>0.38250000000000001</v>
      </c>
      <c r="AU125" s="389">
        <f t="shared" si="176"/>
        <v>0</v>
      </c>
      <c r="AV125" s="390">
        <f t="shared" ca="1" si="113"/>
        <v>0</v>
      </c>
      <c r="AW125" s="391">
        <f t="shared" si="114"/>
        <v>0</v>
      </c>
      <c r="AX125" s="392">
        <f t="shared" si="115"/>
        <v>0</v>
      </c>
      <c r="AY125" s="392">
        <f t="shared" ca="1" si="160"/>
        <v>0</v>
      </c>
      <c r="AZ125" s="391">
        <f t="shared" ca="1" si="161"/>
        <v>0</v>
      </c>
      <c r="BA125" s="391">
        <f t="shared" ca="1" si="116"/>
        <v>0</v>
      </c>
      <c r="BB125" s="391">
        <f t="shared" ca="1" si="117"/>
        <v>0</v>
      </c>
      <c r="BC125" s="391">
        <f t="shared" ca="1" si="118"/>
        <v>0</v>
      </c>
      <c r="BD125" s="389">
        <f t="shared" ca="1" si="119"/>
        <v>4.5399999999999974</v>
      </c>
      <c r="BE125" s="389">
        <f t="shared" ca="1" si="120"/>
        <v>5.3549999999998862E-2</v>
      </c>
      <c r="BF125" s="393">
        <f t="shared" ca="1" si="121"/>
        <v>0</v>
      </c>
      <c r="BG125" s="389">
        <f t="shared" ca="1" si="122"/>
        <v>0</v>
      </c>
      <c r="BH125" s="394"/>
      <c r="BI125" s="372"/>
      <c r="BJ125" s="392"/>
      <c r="BK125" s="391"/>
      <c r="BL125" s="391"/>
      <c r="BM125" s="391"/>
      <c r="BN125" s="372"/>
      <c r="BO125" s="372"/>
      <c r="BP125" s="372"/>
      <c r="BQ125" s="372"/>
      <c r="BR125" s="372"/>
      <c r="BS125" s="372"/>
      <c r="BT125" s="372"/>
      <c r="BU125" s="372"/>
      <c r="BV125" s="372"/>
      <c r="BW125" s="372"/>
      <c r="BX125" s="372"/>
      <c r="BZ125" s="388"/>
      <c r="CA125" s="388"/>
      <c r="CB125" s="19"/>
      <c r="CC125" s="372"/>
      <c r="CD125" s="389" t="e">
        <f t="shared" ca="1" si="162"/>
        <v>#VALUE!</v>
      </c>
      <c r="CE125" s="389" t="e">
        <f ca="1">'Site&amp;Soil'!$F$173*EXP('Site&amp;Soil'!$F$174*CD125)</f>
        <v>#VALUE!</v>
      </c>
      <c r="CF125" s="389" t="e">
        <f t="shared" ca="1" si="123"/>
        <v>#VALUE!</v>
      </c>
      <c r="CG125" s="389">
        <f t="shared" si="177"/>
        <v>0</v>
      </c>
      <c r="CH125" s="390" t="e">
        <f t="shared" ca="1" si="124"/>
        <v>#VALUE!</v>
      </c>
      <c r="CI125" s="391">
        <f t="shared" si="125"/>
        <v>0</v>
      </c>
      <c r="CJ125" s="392">
        <f t="shared" si="126"/>
        <v>0</v>
      </c>
      <c r="CK125" s="392" t="e">
        <f t="shared" ca="1" si="163"/>
        <v>#VALUE!</v>
      </c>
      <c r="CL125" s="391" t="e">
        <f t="shared" ca="1" si="164"/>
        <v>#VALUE!</v>
      </c>
      <c r="CM125" s="391" t="e">
        <f t="shared" ca="1" si="127"/>
        <v>#VALUE!</v>
      </c>
      <c r="CN125" s="391" t="e">
        <f t="shared" ca="1" si="128"/>
        <v>#VALUE!</v>
      </c>
      <c r="CO125" s="391" t="e">
        <f t="shared" ca="1" si="129"/>
        <v>#VALUE!</v>
      </c>
      <c r="CP125" s="389" t="e">
        <f t="shared" ca="1" si="130"/>
        <v>#VALUE!</v>
      </c>
      <c r="CQ125" s="389" t="e">
        <f t="shared" ca="1" si="131"/>
        <v>#VALUE!</v>
      </c>
      <c r="CR125" s="393" t="e">
        <f t="shared" ca="1" si="132"/>
        <v>#VALUE!</v>
      </c>
      <c r="CS125" s="389" t="e">
        <f t="shared" ca="1" si="133"/>
        <v>#VALUE!</v>
      </c>
      <c r="CT125" s="394"/>
      <c r="CU125" s="372"/>
      <c r="CV125" s="389" t="e">
        <f t="shared" ca="1" si="165"/>
        <v>#VALUE!</v>
      </c>
      <c r="CW125" s="389" t="e">
        <f ca="1">'Site&amp;Soil'!$G$173*EXP('Site&amp;Soil'!$G$174*CV125)</f>
        <v>#VALUE!</v>
      </c>
      <c r="CX125" s="389" t="e">
        <f t="shared" ca="1" si="134"/>
        <v>#VALUE!</v>
      </c>
      <c r="CY125" s="389">
        <f t="shared" si="178"/>
        <v>0</v>
      </c>
      <c r="CZ125" s="390" t="e">
        <f t="shared" ca="1" si="135"/>
        <v>#VALUE!</v>
      </c>
      <c r="DA125" s="391">
        <f t="shared" si="136"/>
        <v>0</v>
      </c>
      <c r="DB125" s="392">
        <f t="shared" si="137"/>
        <v>0</v>
      </c>
      <c r="DC125" s="392" t="e">
        <f t="shared" ca="1" si="166"/>
        <v>#VALUE!</v>
      </c>
      <c r="DD125" s="391" t="e">
        <f t="shared" ca="1" si="167"/>
        <v>#VALUE!</v>
      </c>
      <c r="DE125" s="391" t="e">
        <f t="shared" ca="1" si="138"/>
        <v>#VALUE!</v>
      </c>
      <c r="DF125" s="391" t="e">
        <f t="shared" ca="1" si="139"/>
        <v>#VALUE!</v>
      </c>
      <c r="DG125" s="391" t="e">
        <f t="shared" ca="1" si="140"/>
        <v>#VALUE!</v>
      </c>
      <c r="DH125" s="389" t="e">
        <f t="shared" ca="1" si="141"/>
        <v>#VALUE!</v>
      </c>
      <c r="DI125" s="389" t="e">
        <f t="shared" ca="1" si="142"/>
        <v>#VALUE!</v>
      </c>
      <c r="DJ125" s="393" t="e">
        <f t="shared" ca="1" si="143"/>
        <v>#VALUE!</v>
      </c>
      <c r="DK125" s="389" t="e">
        <f t="shared" ca="1" si="144"/>
        <v>#VALUE!</v>
      </c>
      <c r="DL125" s="394"/>
      <c r="DM125" s="372"/>
      <c r="DN125" s="389" t="e">
        <f t="shared" ca="1" si="168"/>
        <v>#VALUE!</v>
      </c>
      <c r="DO125" s="389" t="e">
        <f ca="1">'Site&amp;Soil'!$H$173*EXP('Site&amp;Soil'!$H$174*DN125)</f>
        <v>#VALUE!</v>
      </c>
      <c r="DP125" s="389" t="e">
        <f t="shared" ca="1" si="145"/>
        <v>#VALUE!</v>
      </c>
      <c r="DQ125" s="389">
        <f t="shared" si="179"/>
        <v>0</v>
      </c>
      <c r="DR125" s="390" t="e">
        <f t="shared" ca="1" si="146"/>
        <v>#VALUE!</v>
      </c>
      <c r="DS125" s="391">
        <f t="shared" si="147"/>
        <v>0</v>
      </c>
      <c r="DT125" s="392">
        <f t="shared" si="148"/>
        <v>0</v>
      </c>
      <c r="DU125" s="392" t="e">
        <f t="shared" ca="1" si="169"/>
        <v>#VALUE!</v>
      </c>
      <c r="DV125" s="391" t="e">
        <f t="shared" ca="1" si="170"/>
        <v>#VALUE!</v>
      </c>
      <c r="DW125" s="391" t="e">
        <f t="shared" ca="1" si="149"/>
        <v>#VALUE!</v>
      </c>
      <c r="DX125" s="391" t="e">
        <f t="shared" ca="1" si="150"/>
        <v>#VALUE!</v>
      </c>
      <c r="DY125" s="391" t="e">
        <f t="shared" ca="1" si="151"/>
        <v>#VALUE!</v>
      </c>
      <c r="DZ125" s="389" t="e">
        <f t="shared" ca="1" si="152"/>
        <v>#VALUE!</v>
      </c>
      <c r="EA125" s="389" t="e">
        <f t="shared" ca="1" si="153"/>
        <v>#VALUE!</v>
      </c>
      <c r="EB125" s="393" t="e">
        <f t="shared" ca="1" si="154"/>
        <v>#VALUE!</v>
      </c>
      <c r="EC125" s="389" t="e">
        <f t="shared" ca="1" si="155"/>
        <v>#VALUE!</v>
      </c>
      <c r="ED125" s="394"/>
      <c r="EE125" s="372"/>
      <c r="EF125" s="392"/>
      <c r="EG125" s="391"/>
      <c r="EH125" s="391"/>
      <c r="EI125" s="391"/>
      <c r="EJ125" s="372"/>
      <c r="EK125" s="372"/>
      <c r="EL125" s="372"/>
      <c r="EM125" s="372"/>
      <c r="EN125" s="372"/>
      <c r="EO125" s="372"/>
      <c r="EP125" s="372"/>
      <c r="EQ125" s="372"/>
      <c r="ER125" s="372"/>
      <c r="ES125" s="372"/>
      <c r="ET125" s="372"/>
    </row>
    <row r="126" spans="1:150" x14ac:dyDescent="0.2">
      <c r="A126" s="372"/>
      <c r="B126" s="372">
        <v>118</v>
      </c>
      <c r="C126" s="372" t="s">
        <v>309</v>
      </c>
      <c r="D126" s="388"/>
      <c r="E126" s="388"/>
      <c r="F126" s="19"/>
      <c r="G126" s="372"/>
      <c r="H126" s="389">
        <f t="shared" ca="1" si="171"/>
        <v>5.9219334150300815</v>
      </c>
      <c r="I126" s="389">
        <f ca="1">'Site&amp;Soil'!$F$173*EXP('Site&amp;Soil'!$F$174*H126)</f>
        <v>0</v>
      </c>
      <c r="J126" s="389">
        <f t="shared" ca="1" si="90"/>
        <v>0.45000000000000007</v>
      </c>
      <c r="K126" s="389">
        <f t="shared" ca="1" si="174"/>
        <v>0.37336407417040579</v>
      </c>
      <c r="L126" s="390">
        <f t="shared" ca="1" si="91"/>
        <v>4.3508162237653695E-3</v>
      </c>
      <c r="M126" s="391">
        <f t="shared" si="92"/>
        <v>0</v>
      </c>
      <c r="N126" s="392">
        <f t="shared" si="93"/>
        <v>0</v>
      </c>
      <c r="O126" s="392">
        <f t="shared" ca="1" si="156"/>
        <v>12571.360459209069</v>
      </c>
      <c r="P126" s="391">
        <f t="shared" ca="1" si="157"/>
        <v>0.51408405590153095</v>
      </c>
      <c r="Q126" s="391">
        <f t="shared" ca="1" si="94"/>
        <v>5.4695679040729283E-3</v>
      </c>
      <c r="R126" s="391">
        <f t="shared" ca="1" si="95"/>
        <v>6.914629746582468E-4</v>
      </c>
      <c r="S126" s="391">
        <f t="shared" ca="1" si="96"/>
        <v>1.0618010954254846E-2</v>
      </c>
      <c r="T126" s="389">
        <f t="shared" ca="1" si="97"/>
        <v>5.9325514259843359</v>
      </c>
      <c r="U126" s="389">
        <f t="shared" ca="1" si="98"/>
        <v>0.41964814169295123</v>
      </c>
      <c r="V126" s="393">
        <f t="shared" ca="1" si="99"/>
        <v>4.2419862574668444E-3</v>
      </c>
      <c r="W126" s="389">
        <f t="shared" ca="1" si="100"/>
        <v>-9.4266361277040977E-3</v>
      </c>
      <c r="X126" s="395">
        <f>-'Profit Calculator'!O$29*'Quantity of Lime to Apply'!H$9</f>
        <v>-4.0303471444568868E-2</v>
      </c>
      <c r="Y126" s="372"/>
      <c r="Z126" s="389">
        <f t="shared" ca="1" si="172"/>
        <v>5.6740217831599047</v>
      </c>
      <c r="AA126" s="389">
        <f ca="1">'Site&amp;Soil'!$G$173*EXP('Site&amp;Soil'!$G$174*Z126)</f>
        <v>0</v>
      </c>
      <c r="AB126" s="389">
        <f t="shared" ca="1" si="101"/>
        <v>0.41625000000000001</v>
      </c>
      <c r="AC126" s="389">
        <f t="shared" si="175"/>
        <v>0</v>
      </c>
      <c r="AD126" s="390">
        <f t="shared" ca="1" si="102"/>
        <v>0</v>
      </c>
      <c r="AE126" s="391">
        <f t="shared" si="103"/>
        <v>0</v>
      </c>
      <c r="AF126" s="392">
        <f t="shared" si="104"/>
        <v>0</v>
      </c>
      <c r="AG126" s="392">
        <f t="shared" ca="1" si="158"/>
        <v>0</v>
      </c>
      <c r="AH126" s="391">
        <f t="shared" ca="1" si="159"/>
        <v>0</v>
      </c>
      <c r="AI126" s="391">
        <f t="shared" ca="1" si="105"/>
        <v>0</v>
      </c>
      <c r="AJ126" s="391">
        <f t="shared" ca="1" si="106"/>
        <v>0</v>
      </c>
      <c r="AK126" s="391">
        <f t="shared" ca="1" si="107"/>
        <v>1.6611723114912835E-3</v>
      </c>
      <c r="AL126" s="389">
        <f t="shared" ca="1" si="108"/>
        <v>5.6756829554713963</v>
      </c>
      <c r="AM126" s="389">
        <f t="shared" ca="1" si="109"/>
        <v>0.28125303021496872</v>
      </c>
      <c r="AN126" s="393">
        <f t="shared" ca="1" si="110"/>
        <v>0</v>
      </c>
      <c r="AO126" s="389">
        <f t="shared" ca="1" si="111"/>
        <v>1.0190957975896323E-2</v>
      </c>
      <c r="AP126" s="395">
        <f>-'Profit Calculator'!$O$29*'Quantity of Lime to Apply'!$H$19</f>
        <v>-2.4182082866741322E-2</v>
      </c>
      <c r="AQ126" s="372"/>
      <c r="AR126" s="389">
        <f t="shared" ca="1" si="173"/>
        <v>4.5399999999999974</v>
      </c>
      <c r="AS126" s="389">
        <f ca="1">'Site&amp;Soil'!$H$173*EXP('Site&amp;Soil'!$H$174*AR126)</f>
        <v>0</v>
      </c>
      <c r="AT126" s="389">
        <f t="shared" ca="1" si="112"/>
        <v>0.38250000000000001</v>
      </c>
      <c r="AU126" s="389">
        <f t="shared" si="176"/>
        <v>0</v>
      </c>
      <c r="AV126" s="390">
        <f t="shared" ca="1" si="113"/>
        <v>0</v>
      </c>
      <c r="AW126" s="391">
        <f t="shared" si="114"/>
        <v>0</v>
      </c>
      <c r="AX126" s="392">
        <f t="shared" si="115"/>
        <v>0</v>
      </c>
      <c r="AY126" s="392">
        <f t="shared" ca="1" si="160"/>
        <v>0</v>
      </c>
      <c r="AZ126" s="391">
        <f t="shared" ca="1" si="161"/>
        <v>0</v>
      </c>
      <c r="BA126" s="391">
        <f t="shared" ca="1" si="116"/>
        <v>0</v>
      </c>
      <c r="BB126" s="391">
        <f t="shared" ca="1" si="117"/>
        <v>0</v>
      </c>
      <c r="BC126" s="391">
        <f t="shared" ca="1" si="118"/>
        <v>0</v>
      </c>
      <c r="BD126" s="389">
        <f t="shared" ca="1" si="119"/>
        <v>4.5399999999999974</v>
      </c>
      <c r="BE126" s="389">
        <f t="shared" ca="1" si="120"/>
        <v>5.3549999999998862E-2</v>
      </c>
      <c r="BF126" s="393">
        <f t="shared" ca="1" si="121"/>
        <v>0</v>
      </c>
      <c r="BG126" s="389">
        <f t="shared" ca="1" si="122"/>
        <v>0</v>
      </c>
      <c r="BH126" s="395">
        <v>0.02</v>
      </c>
      <c r="BI126" s="372"/>
      <c r="BJ126" s="392">
        <f>BJ114+1</f>
        <v>10</v>
      </c>
      <c r="BK126" s="391">
        <f ca="1">AVERAGE(H121:H126)</f>
        <v>5.9174312108346525</v>
      </c>
      <c r="BL126" s="391">
        <f ca="1">AVERAGE(Z121:Z126)</f>
        <v>5.6421575109239663</v>
      </c>
      <c r="BM126" s="391">
        <f ca="1">AVERAGE(AR121:AR126)</f>
        <v>4.5399999999999983</v>
      </c>
      <c r="BN126" s="372"/>
      <c r="BO126" s="372"/>
      <c r="BP126" s="372"/>
      <c r="BQ126" s="372"/>
      <c r="BR126" s="372"/>
      <c r="BS126" s="372"/>
      <c r="BT126" s="372"/>
      <c r="BU126" s="372"/>
      <c r="BV126" s="372"/>
      <c r="BW126" s="372"/>
      <c r="BX126" s="372"/>
      <c r="BZ126" s="388"/>
      <c r="CA126" s="388"/>
      <c r="CB126" s="19"/>
      <c r="CC126" s="372"/>
      <c r="CD126" s="389" t="e">
        <f t="shared" ca="1" si="162"/>
        <v>#VALUE!</v>
      </c>
      <c r="CE126" s="389" t="e">
        <f ca="1">'Site&amp;Soil'!$F$173*EXP('Site&amp;Soil'!$F$174*CD126)</f>
        <v>#VALUE!</v>
      </c>
      <c r="CF126" s="389" t="e">
        <f t="shared" ca="1" si="123"/>
        <v>#VALUE!</v>
      </c>
      <c r="CG126" s="389">
        <f t="shared" si="177"/>
        <v>0</v>
      </c>
      <c r="CH126" s="390" t="e">
        <f t="shared" ca="1" si="124"/>
        <v>#VALUE!</v>
      </c>
      <c r="CI126" s="391">
        <f t="shared" si="125"/>
        <v>0</v>
      </c>
      <c r="CJ126" s="392">
        <f t="shared" si="126"/>
        <v>0</v>
      </c>
      <c r="CK126" s="392" t="e">
        <f t="shared" ca="1" si="163"/>
        <v>#VALUE!</v>
      </c>
      <c r="CL126" s="391" t="e">
        <f t="shared" ca="1" si="164"/>
        <v>#VALUE!</v>
      </c>
      <c r="CM126" s="391" t="e">
        <f t="shared" ca="1" si="127"/>
        <v>#VALUE!</v>
      </c>
      <c r="CN126" s="391" t="e">
        <f t="shared" ca="1" si="128"/>
        <v>#VALUE!</v>
      </c>
      <c r="CO126" s="391" t="e">
        <f t="shared" ca="1" si="129"/>
        <v>#VALUE!</v>
      </c>
      <c r="CP126" s="389" t="e">
        <f t="shared" ca="1" si="130"/>
        <v>#VALUE!</v>
      </c>
      <c r="CQ126" s="389" t="e">
        <f t="shared" ca="1" si="131"/>
        <v>#VALUE!</v>
      </c>
      <c r="CR126" s="393" t="e">
        <f t="shared" ca="1" si="132"/>
        <v>#VALUE!</v>
      </c>
      <c r="CS126" s="389" t="e">
        <f t="shared" ca="1" si="133"/>
        <v>#VALUE!</v>
      </c>
      <c r="CT126" s="394" t="e">
        <v>#VALUE!</v>
      </c>
      <c r="CU126" s="372"/>
      <c r="CV126" s="389" t="e">
        <f t="shared" ca="1" si="165"/>
        <v>#VALUE!</v>
      </c>
      <c r="CW126" s="389" t="e">
        <f ca="1">'Site&amp;Soil'!$G$173*EXP('Site&amp;Soil'!$G$174*CV126)</f>
        <v>#VALUE!</v>
      </c>
      <c r="CX126" s="389" t="e">
        <f t="shared" ca="1" si="134"/>
        <v>#VALUE!</v>
      </c>
      <c r="CY126" s="389">
        <f t="shared" si="178"/>
        <v>0</v>
      </c>
      <c r="CZ126" s="390" t="e">
        <f t="shared" ca="1" si="135"/>
        <v>#VALUE!</v>
      </c>
      <c r="DA126" s="391">
        <f t="shared" si="136"/>
        <v>0</v>
      </c>
      <c r="DB126" s="392">
        <f t="shared" si="137"/>
        <v>0</v>
      </c>
      <c r="DC126" s="392" t="e">
        <f t="shared" ca="1" si="166"/>
        <v>#VALUE!</v>
      </c>
      <c r="DD126" s="391" t="e">
        <f t="shared" ca="1" si="167"/>
        <v>#VALUE!</v>
      </c>
      <c r="DE126" s="391" t="e">
        <f t="shared" ca="1" si="138"/>
        <v>#VALUE!</v>
      </c>
      <c r="DF126" s="391" t="e">
        <f t="shared" ca="1" si="139"/>
        <v>#VALUE!</v>
      </c>
      <c r="DG126" s="391" t="e">
        <f t="shared" ca="1" si="140"/>
        <v>#VALUE!</v>
      </c>
      <c r="DH126" s="389" t="e">
        <f t="shared" ca="1" si="141"/>
        <v>#VALUE!</v>
      </c>
      <c r="DI126" s="389" t="e">
        <f t="shared" ca="1" si="142"/>
        <v>#VALUE!</v>
      </c>
      <c r="DJ126" s="393" t="e">
        <f t="shared" ca="1" si="143"/>
        <v>#VALUE!</v>
      </c>
      <c r="DK126" s="389" t="e">
        <f t="shared" ca="1" si="144"/>
        <v>#VALUE!</v>
      </c>
      <c r="DL126" s="394" t="e">
        <v>#VALUE!</v>
      </c>
      <c r="DM126" s="372"/>
      <c r="DN126" s="389" t="e">
        <f t="shared" ca="1" si="168"/>
        <v>#VALUE!</v>
      </c>
      <c r="DO126" s="389" t="e">
        <f ca="1">'Site&amp;Soil'!$H$173*EXP('Site&amp;Soil'!$H$174*DN126)</f>
        <v>#VALUE!</v>
      </c>
      <c r="DP126" s="389" t="e">
        <f t="shared" ca="1" si="145"/>
        <v>#VALUE!</v>
      </c>
      <c r="DQ126" s="389">
        <f t="shared" si="179"/>
        <v>0</v>
      </c>
      <c r="DR126" s="390" t="e">
        <f t="shared" ca="1" si="146"/>
        <v>#VALUE!</v>
      </c>
      <c r="DS126" s="391">
        <f t="shared" si="147"/>
        <v>0</v>
      </c>
      <c r="DT126" s="392">
        <f t="shared" si="148"/>
        <v>0</v>
      </c>
      <c r="DU126" s="392" t="e">
        <f t="shared" ca="1" si="169"/>
        <v>#VALUE!</v>
      </c>
      <c r="DV126" s="391" t="e">
        <f t="shared" ca="1" si="170"/>
        <v>#VALUE!</v>
      </c>
      <c r="DW126" s="391" t="e">
        <f t="shared" ca="1" si="149"/>
        <v>#VALUE!</v>
      </c>
      <c r="DX126" s="391" t="e">
        <f t="shared" ca="1" si="150"/>
        <v>#VALUE!</v>
      </c>
      <c r="DY126" s="391" t="e">
        <f t="shared" ca="1" si="151"/>
        <v>#VALUE!</v>
      </c>
      <c r="DZ126" s="389" t="e">
        <f t="shared" ca="1" si="152"/>
        <v>#VALUE!</v>
      </c>
      <c r="EA126" s="389" t="e">
        <f t="shared" ca="1" si="153"/>
        <v>#VALUE!</v>
      </c>
      <c r="EB126" s="393" t="e">
        <f t="shared" ca="1" si="154"/>
        <v>#VALUE!</v>
      </c>
      <c r="EC126" s="389" t="e">
        <f t="shared" ca="1" si="155"/>
        <v>#VALUE!</v>
      </c>
      <c r="ED126" s="394" t="e">
        <v>#VALUE!</v>
      </c>
      <c r="EE126" s="372"/>
      <c r="EF126" s="392">
        <f>EF114+1</f>
        <v>10</v>
      </c>
      <c r="EG126" s="391" t="e">
        <f ca="1">AVERAGE(CD121:CD126)</f>
        <v>#VALUE!</v>
      </c>
      <c r="EH126" s="391" t="e">
        <f ca="1">AVERAGE(CV121:CV126)</f>
        <v>#VALUE!</v>
      </c>
      <c r="EI126" s="391" t="e">
        <f ca="1">AVERAGE(DN121:DN126)</f>
        <v>#VALUE!</v>
      </c>
      <c r="EJ126" s="372"/>
      <c r="EK126" s="372"/>
      <c r="EL126" s="372"/>
      <c r="EM126" s="372"/>
      <c r="EN126" s="372"/>
      <c r="EO126" s="372"/>
      <c r="EP126" s="372"/>
      <c r="EQ126" s="372"/>
      <c r="ER126" s="372"/>
      <c r="ES126" s="372"/>
      <c r="ET126" s="372"/>
    </row>
    <row r="127" spans="1:150" x14ac:dyDescent="0.2">
      <c r="A127" s="372"/>
      <c r="B127" s="372">
        <v>119</v>
      </c>
      <c r="C127" s="372" t="s">
        <v>310</v>
      </c>
      <c r="D127" s="388"/>
      <c r="E127" s="388"/>
      <c r="F127" s="19"/>
      <c r="G127" s="372"/>
      <c r="H127" s="389">
        <f t="shared" ca="1" si="171"/>
        <v>5.8828213184120637</v>
      </c>
      <c r="I127" s="389">
        <f ca="1">'Site&amp;Soil'!$F$173*EXP('Site&amp;Soil'!$F$174*H127)</f>
        <v>0</v>
      </c>
      <c r="J127" s="389">
        <f t="shared" ca="1" si="90"/>
        <v>0.45000000000000007</v>
      </c>
      <c r="K127" s="389">
        <f t="shared" ca="1" si="174"/>
        <v>0.31935521622611851</v>
      </c>
      <c r="L127" s="390">
        <f t="shared" ca="1" si="91"/>
        <v>4.0816722909273254E-3</v>
      </c>
      <c r="M127" s="391">
        <f t="shared" si="92"/>
        <v>0</v>
      </c>
      <c r="N127" s="392">
        <f t="shared" si="93"/>
        <v>0</v>
      </c>
      <c r="O127" s="392">
        <f t="shared" ca="1" si="156"/>
        <v>12437.608188760534</v>
      </c>
      <c r="P127" s="391">
        <f t="shared" ca="1" si="157"/>
        <v>0.50861448799745801</v>
      </c>
      <c r="Q127" s="391">
        <f t="shared" ca="1" si="94"/>
        <v>5.0766240709474676E-3</v>
      </c>
      <c r="R127" s="391">
        <f t="shared" ca="1" si="95"/>
        <v>6.302358325342086E-4</v>
      </c>
      <c r="S127" s="391">
        <f t="shared" ca="1" si="96"/>
        <v>9.8808627520294619E-3</v>
      </c>
      <c r="T127" s="389">
        <f t="shared" ca="1" si="97"/>
        <v>5.8927021811640934</v>
      </c>
      <c r="U127" s="389">
        <f t="shared" ca="1" si="98"/>
        <v>0.40171598152384208</v>
      </c>
      <c r="V127" s="393">
        <f t="shared" ca="1" si="99"/>
        <v>3.168803470143013E-3</v>
      </c>
      <c r="W127" s="389">
        <f t="shared" ca="1" si="100"/>
        <v>-7.0417854892066943E-3</v>
      </c>
      <c r="X127" s="394"/>
      <c r="Y127" s="372"/>
      <c r="Z127" s="389">
        <f t="shared" ca="1" si="172"/>
        <v>5.6616918305805513</v>
      </c>
      <c r="AA127" s="389">
        <f ca="1">'Site&amp;Soil'!$G$173*EXP('Site&amp;Soil'!$G$174*Z127)</f>
        <v>0</v>
      </c>
      <c r="AB127" s="389">
        <f t="shared" ca="1" si="101"/>
        <v>0.41625000000000001</v>
      </c>
      <c r="AC127" s="389">
        <f t="shared" si="175"/>
        <v>0</v>
      </c>
      <c r="AD127" s="390">
        <f t="shared" ca="1" si="102"/>
        <v>0</v>
      </c>
      <c r="AE127" s="391">
        <f t="shared" si="103"/>
        <v>0</v>
      </c>
      <c r="AF127" s="392">
        <f t="shared" si="104"/>
        <v>0</v>
      </c>
      <c r="AG127" s="392">
        <f t="shared" ca="1" si="158"/>
        <v>0</v>
      </c>
      <c r="AH127" s="391">
        <f t="shared" ca="1" si="159"/>
        <v>0</v>
      </c>
      <c r="AI127" s="391">
        <f t="shared" ca="1" si="105"/>
        <v>0</v>
      </c>
      <c r="AJ127" s="391">
        <f t="shared" ca="1" si="106"/>
        <v>0</v>
      </c>
      <c r="AK127" s="391">
        <f t="shared" ca="1" si="107"/>
        <v>1.5140800781602609E-3</v>
      </c>
      <c r="AL127" s="389">
        <f t="shared" ca="1" si="108"/>
        <v>5.6632059106587116</v>
      </c>
      <c r="AM127" s="389">
        <f t="shared" ca="1" si="109"/>
        <v>0.27605946031168871</v>
      </c>
      <c r="AN127" s="393">
        <f t="shared" ca="1" si="110"/>
        <v>0</v>
      </c>
      <c r="AO127" s="389">
        <f t="shared" ca="1" si="111"/>
        <v>7.6127410694126442E-3</v>
      </c>
      <c r="AP127" s="394"/>
      <c r="AQ127" s="372"/>
      <c r="AR127" s="389">
        <f t="shared" ca="1" si="173"/>
        <v>4.5599999999999969</v>
      </c>
      <c r="AS127" s="389">
        <f ca="1">'Site&amp;Soil'!$H$173*EXP('Site&amp;Soil'!$H$174*AR127)</f>
        <v>0</v>
      </c>
      <c r="AT127" s="389">
        <f t="shared" ca="1" si="112"/>
        <v>0.38250000000000001</v>
      </c>
      <c r="AU127" s="389">
        <f t="shared" si="176"/>
        <v>0</v>
      </c>
      <c r="AV127" s="390">
        <f t="shared" ca="1" si="113"/>
        <v>0</v>
      </c>
      <c r="AW127" s="391">
        <f t="shared" si="114"/>
        <v>0</v>
      </c>
      <c r="AX127" s="392">
        <f t="shared" si="115"/>
        <v>0</v>
      </c>
      <c r="AY127" s="392">
        <f t="shared" ca="1" si="160"/>
        <v>0</v>
      </c>
      <c r="AZ127" s="391">
        <f t="shared" ca="1" si="161"/>
        <v>0</v>
      </c>
      <c r="BA127" s="391">
        <f t="shared" ca="1" si="116"/>
        <v>0</v>
      </c>
      <c r="BB127" s="391">
        <f t="shared" ca="1" si="117"/>
        <v>0</v>
      </c>
      <c r="BC127" s="391">
        <f t="shared" ca="1" si="118"/>
        <v>0</v>
      </c>
      <c r="BD127" s="389">
        <f t="shared" ca="1" si="119"/>
        <v>4.5599999999999969</v>
      </c>
      <c r="BE127" s="389">
        <f t="shared" ca="1" si="120"/>
        <v>6.11999999999987E-2</v>
      </c>
      <c r="BF127" s="393">
        <f t="shared" ca="1" si="121"/>
        <v>0</v>
      </c>
      <c r="BG127" s="389">
        <f t="shared" ca="1" si="122"/>
        <v>0</v>
      </c>
      <c r="BH127" s="394"/>
      <c r="BI127" s="372"/>
      <c r="BJ127" s="392"/>
      <c r="BK127" s="391"/>
      <c r="BL127" s="391"/>
      <c r="BM127" s="391"/>
      <c r="BN127" s="372"/>
      <c r="BO127" s="372"/>
      <c r="BP127" s="372"/>
      <c r="BQ127" s="372"/>
      <c r="BR127" s="372"/>
      <c r="BS127" s="372"/>
      <c r="BT127" s="372"/>
      <c r="BU127" s="372"/>
      <c r="BV127" s="372"/>
      <c r="BW127" s="372"/>
      <c r="BX127" s="372"/>
      <c r="BZ127" s="388"/>
      <c r="CA127" s="388"/>
      <c r="CB127" s="19"/>
      <c r="CC127" s="372"/>
      <c r="CD127" s="389" t="e">
        <f t="shared" ca="1" si="162"/>
        <v>#VALUE!</v>
      </c>
      <c r="CE127" s="389" t="e">
        <f ca="1">'Site&amp;Soil'!$F$173*EXP('Site&amp;Soil'!$F$174*CD127)</f>
        <v>#VALUE!</v>
      </c>
      <c r="CF127" s="389" t="e">
        <f t="shared" ca="1" si="123"/>
        <v>#VALUE!</v>
      </c>
      <c r="CG127" s="389">
        <f t="shared" si="177"/>
        <v>0</v>
      </c>
      <c r="CH127" s="390" t="e">
        <f t="shared" ca="1" si="124"/>
        <v>#VALUE!</v>
      </c>
      <c r="CI127" s="391">
        <f t="shared" si="125"/>
        <v>0</v>
      </c>
      <c r="CJ127" s="392">
        <f t="shared" si="126"/>
        <v>0</v>
      </c>
      <c r="CK127" s="392" t="e">
        <f t="shared" ca="1" si="163"/>
        <v>#VALUE!</v>
      </c>
      <c r="CL127" s="391" t="e">
        <f t="shared" ca="1" si="164"/>
        <v>#VALUE!</v>
      </c>
      <c r="CM127" s="391" t="e">
        <f t="shared" ca="1" si="127"/>
        <v>#VALUE!</v>
      </c>
      <c r="CN127" s="391" t="e">
        <f t="shared" ca="1" si="128"/>
        <v>#VALUE!</v>
      </c>
      <c r="CO127" s="391" t="e">
        <f t="shared" ca="1" si="129"/>
        <v>#VALUE!</v>
      </c>
      <c r="CP127" s="389" t="e">
        <f t="shared" ca="1" si="130"/>
        <v>#VALUE!</v>
      </c>
      <c r="CQ127" s="389" t="e">
        <f t="shared" ca="1" si="131"/>
        <v>#VALUE!</v>
      </c>
      <c r="CR127" s="393" t="e">
        <f t="shared" ca="1" si="132"/>
        <v>#VALUE!</v>
      </c>
      <c r="CS127" s="389" t="e">
        <f t="shared" ca="1" si="133"/>
        <v>#VALUE!</v>
      </c>
      <c r="CT127" s="394"/>
      <c r="CU127" s="372"/>
      <c r="CV127" s="389" t="e">
        <f t="shared" ca="1" si="165"/>
        <v>#VALUE!</v>
      </c>
      <c r="CW127" s="389" t="e">
        <f ca="1">'Site&amp;Soil'!$G$173*EXP('Site&amp;Soil'!$G$174*CV127)</f>
        <v>#VALUE!</v>
      </c>
      <c r="CX127" s="389" t="e">
        <f t="shared" ca="1" si="134"/>
        <v>#VALUE!</v>
      </c>
      <c r="CY127" s="389">
        <f t="shared" si="178"/>
        <v>0</v>
      </c>
      <c r="CZ127" s="390" t="e">
        <f t="shared" ca="1" si="135"/>
        <v>#VALUE!</v>
      </c>
      <c r="DA127" s="391">
        <f t="shared" si="136"/>
        <v>0</v>
      </c>
      <c r="DB127" s="392">
        <f t="shared" si="137"/>
        <v>0</v>
      </c>
      <c r="DC127" s="392" t="e">
        <f t="shared" ca="1" si="166"/>
        <v>#VALUE!</v>
      </c>
      <c r="DD127" s="391" t="e">
        <f t="shared" ca="1" si="167"/>
        <v>#VALUE!</v>
      </c>
      <c r="DE127" s="391" t="e">
        <f t="shared" ca="1" si="138"/>
        <v>#VALUE!</v>
      </c>
      <c r="DF127" s="391" t="e">
        <f t="shared" ca="1" si="139"/>
        <v>#VALUE!</v>
      </c>
      <c r="DG127" s="391" t="e">
        <f t="shared" ca="1" si="140"/>
        <v>#VALUE!</v>
      </c>
      <c r="DH127" s="389" t="e">
        <f t="shared" ca="1" si="141"/>
        <v>#VALUE!</v>
      </c>
      <c r="DI127" s="389" t="e">
        <f t="shared" ca="1" si="142"/>
        <v>#VALUE!</v>
      </c>
      <c r="DJ127" s="393" t="e">
        <f t="shared" ca="1" si="143"/>
        <v>#VALUE!</v>
      </c>
      <c r="DK127" s="389" t="e">
        <f t="shared" ca="1" si="144"/>
        <v>#VALUE!</v>
      </c>
      <c r="DL127" s="394"/>
      <c r="DM127" s="372"/>
      <c r="DN127" s="389" t="e">
        <f t="shared" ca="1" si="168"/>
        <v>#VALUE!</v>
      </c>
      <c r="DO127" s="389" t="e">
        <f ca="1">'Site&amp;Soil'!$H$173*EXP('Site&amp;Soil'!$H$174*DN127)</f>
        <v>#VALUE!</v>
      </c>
      <c r="DP127" s="389" t="e">
        <f t="shared" ca="1" si="145"/>
        <v>#VALUE!</v>
      </c>
      <c r="DQ127" s="389">
        <f t="shared" si="179"/>
        <v>0</v>
      </c>
      <c r="DR127" s="390" t="e">
        <f t="shared" ca="1" si="146"/>
        <v>#VALUE!</v>
      </c>
      <c r="DS127" s="391">
        <f t="shared" si="147"/>
        <v>0</v>
      </c>
      <c r="DT127" s="392">
        <f t="shared" si="148"/>
        <v>0</v>
      </c>
      <c r="DU127" s="392" t="e">
        <f t="shared" ca="1" si="169"/>
        <v>#VALUE!</v>
      </c>
      <c r="DV127" s="391" t="e">
        <f t="shared" ca="1" si="170"/>
        <v>#VALUE!</v>
      </c>
      <c r="DW127" s="391" t="e">
        <f t="shared" ca="1" si="149"/>
        <v>#VALUE!</v>
      </c>
      <c r="DX127" s="391" t="e">
        <f t="shared" ca="1" si="150"/>
        <v>#VALUE!</v>
      </c>
      <c r="DY127" s="391" t="e">
        <f t="shared" ca="1" si="151"/>
        <v>#VALUE!</v>
      </c>
      <c r="DZ127" s="389" t="e">
        <f t="shared" ca="1" si="152"/>
        <v>#VALUE!</v>
      </c>
      <c r="EA127" s="389" t="e">
        <f t="shared" ca="1" si="153"/>
        <v>#VALUE!</v>
      </c>
      <c r="EB127" s="393" t="e">
        <f t="shared" ca="1" si="154"/>
        <v>#VALUE!</v>
      </c>
      <c r="EC127" s="389" t="e">
        <f t="shared" ca="1" si="155"/>
        <v>#VALUE!</v>
      </c>
      <c r="ED127" s="394"/>
      <c r="EE127" s="372"/>
      <c r="EF127" s="392"/>
      <c r="EG127" s="391"/>
      <c r="EH127" s="391"/>
      <c r="EI127" s="391"/>
      <c r="EJ127" s="372"/>
      <c r="EK127" s="372"/>
      <c r="EL127" s="372"/>
      <c r="EM127" s="372"/>
      <c r="EN127" s="372"/>
      <c r="EO127" s="372"/>
      <c r="EP127" s="372"/>
      <c r="EQ127" s="372"/>
      <c r="ER127" s="372"/>
      <c r="ES127" s="372"/>
      <c r="ET127" s="372"/>
    </row>
    <row r="128" spans="1:150" x14ac:dyDescent="0.2">
      <c r="A128" s="372"/>
      <c r="B128" s="372">
        <v>120</v>
      </c>
      <c r="C128" s="372" t="s">
        <v>311</v>
      </c>
      <c r="D128" s="388"/>
      <c r="E128" s="388"/>
      <c r="F128" s="19"/>
      <c r="G128" s="372"/>
      <c r="H128" s="389">
        <f t="shared" ca="1" si="171"/>
        <v>5.8856603956748863</v>
      </c>
      <c r="I128" s="389">
        <f ca="1">'Site&amp;Soil'!$F$173*EXP('Site&amp;Soil'!$F$174*H128)</f>
        <v>0</v>
      </c>
      <c r="J128" s="389">
        <f t="shared" ca="1" si="90"/>
        <v>0.45000000000000007</v>
      </c>
      <c r="K128" s="389">
        <f t="shared" ca="1" si="174"/>
        <v>0.2566091252630372</v>
      </c>
      <c r="L128" s="390">
        <f t="shared" ca="1" si="91"/>
        <v>3.2578167924329879E-3</v>
      </c>
      <c r="M128" s="391">
        <f t="shared" si="92"/>
        <v>0</v>
      </c>
      <c r="N128" s="392">
        <f t="shared" si="93"/>
        <v>0</v>
      </c>
      <c r="O128" s="392">
        <f t="shared" ca="1" si="156"/>
        <v>12313.464927791549</v>
      </c>
      <c r="P128" s="391">
        <f t="shared" ca="1" si="157"/>
        <v>0.50353786392651056</v>
      </c>
      <c r="Q128" s="391">
        <f t="shared" ca="1" si="94"/>
        <v>4.011501281479396E-3</v>
      </c>
      <c r="R128" s="391">
        <f t="shared" ca="1" si="95"/>
        <v>4.9864175800474477E-4</v>
      </c>
      <c r="S128" s="391">
        <f t="shared" ca="1" si="96"/>
        <v>7.806354496610335E-3</v>
      </c>
      <c r="T128" s="389">
        <f t="shared" ca="1" si="97"/>
        <v>5.8934667501714966</v>
      </c>
      <c r="U128" s="389">
        <f t="shared" ca="1" si="98"/>
        <v>0.40206003757717351</v>
      </c>
      <c r="V128" s="393">
        <f t="shared" ca="1" si="99"/>
        <v>2.5528762048093409E-3</v>
      </c>
      <c r="W128" s="389">
        <f t="shared" ca="1" si="100"/>
        <v>-5.6730582329096455E-3</v>
      </c>
      <c r="X128" s="394"/>
      <c r="Y128" s="372"/>
      <c r="Z128" s="389">
        <f t="shared" ca="1" si="172"/>
        <v>5.6708186517281245</v>
      </c>
      <c r="AA128" s="389">
        <f ca="1">'Site&amp;Soil'!$G$173*EXP('Site&amp;Soil'!$G$174*Z128)</f>
        <v>0</v>
      </c>
      <c r="AB128" s="389">
        <f t="shared" ca="1" si="101"/>
        <v>0.41625000000000001</v>
      </c>
      <c r="AC128" s="389">
        <f t="shared" si="175"/>
        <v>0</v>
      </c>
      <c r="AD128" s="390">
        <f t="shared" ca="1" si="102"/>
        <v>0</v>
      </c>
      <c r="AE128" s="391">
        <f t="shared" si="103"/>
        <v>0</v>
      </c>
      <c r="AF128" s="392">
        <f t="shared" si="104"/>
        <v>0</v>
      </c>
      <c r="AG128" s="392">
        <f t="shared" ca="1" si="158"/>
        <v>0</v>
      </c>
      <c r="AH128" s="391">
        <f t="shared" ca="1" si="159"/>
        <v>0</v>
      </c>
      <c r="AI128" s="391">
        <f t="shared" ca="1" si="105"/>
        <v>0</v>
      </c>
      <c r="AJ128" s="391">
        <f t="shared" ca="1" si="106"/>
        <v>0</v>
      </c>
      <c r="AK128" s="391">
        <f t="shared" ca="1" si="107"/>
        <v>1.1979381573687562E-3</v>
      </c>
      <c r="AL128" s="389">
        <f t="shared" ca="1" si="108"/>
        <v>5.6720165898854935</v>
      </c>
      <c r="AM128" s="389">
        <f t="shared" ca="1" si="109"/>
        <v>0.2797269055398367</v>
      </c>
      <c r="AN128" s="393">
        <f t="shared" ca="1" si="110"/>
        <v>0</v>
      </c>
      <c r="AO128" s="389">
        <f t="shared" ca="1" si="111"/>
        <v>6.1330359274698876E-3</v>
      </c>
      <c r="AP128" s="394"/>
      <c r="AQ128" s="372"/>
      <c r="AR128" s="389">
        <f t="shared" ca="1" si="173"/>
        <v>4.5599999999999969</v>
      </c>
      <c r="AS128" s="389">
        <f ca="1">'Site&amp;Soil'!$H$173*EXP('Site&amp;Soil'!$H$174*AR128)</f>
        <v>0</v>
      </c>
      <c r="AT128" s="389">
        <f t="shared" ca="1" si="112"/>
        <v>0.38250000000000001</v>
      </c>
      <c r="AU128" s="389">
        <f t="shared" si="176"/>
        <v>0</v>
      </c>
      <c r="AV128" s="390">
        <f t="shared" ca="1" si="113"/>
        <v>0</v>
      </c>
      <c r="AW128" s="391">
        <f t="shared" si="114"/>
        <v>0</v>
      </c>
      <c r="AX128" s="392">
        <f t="shared" si="115"/>
        <v>0</v>
      </c>
      <c r="AY128" s="392">
        <f t="shared" ca="1" si="160"/>
        <v>0</v>
      </c>
      <c r="AZ128" s="391">
        <f t="shared" ca="1" si="161"/>
        <v>0</v>
      </c>
      <c r="BA128" s="391">
        <f t="shared" ca="1" si="116"/>
        <v>0</v>
      </c>
      <c r="BB128" s="391">
        <f t="shared" ca="1" si="117"/>
        <v>0</v>
      </c>
      <c r="BC128" s="391">
        <f t="shared" ca="1" si="118"/>
        <v>0</v>
      </c>
      <c r="BD128" s="389">
        <f t="shared" ca="1" si="119"/>
        <v>4.5599999999999969</v>
      </c>
      <c r="BE128" s="389">
        <f t="shared" ca="1" si="120"/>
        <v>6.11999999999987E-2</v>
      </c>
      <c r="BF128" s="393">
        <f t="shared" ca="1" si="121"/>
        <v>0</v>
      </c>
      <c r="BG128" s="389">
        <f t="shared" ca="1" si="122"/>
        <v>0</v>
      </c>
      <c r="BH128" s="394"/>
      <c r="BI128" s="372"/>
      <c r="BJ128" s="392"/>
      <c r="BK128" s="391"/>
      <c r="BL128" s="391"/>
      <c r="BM128" s="391"/>
      <c r="BN128" s="372"/>
      <c r="BO128" s="372"/>
      <c r="BP128" s="372"/>
      <c r="BQ128" s="372"/>
      <c r="BR128" s="372"/>
      <c r="BS128" s="372"/>
      <c r="BT128" s="372"/>
      <c r="BU128" s="372"/>
      <c r="BV128" s="372"/>
      <c r="BW128" s="372"/>
      <c r="BX128" s="372"/>
      <c r="BZ128" s="388"/>
      <c r="CA128" s="388"/>
      <c r="CB128" s="19"/>
      <c r="CC128" s="372"/>
      <c r="CD128" s="389" t="e">
        <f t="shared" ca="1" si="162"/>
        <v>#VALUE!</v>
      </c>
      <c r="CE128" s="389" t="e">
        <f ca="1">'Site&amp;Soil'!$F$173*EXP('Site&amp;Soil'!$F$174*CD128)</f>
        <v>#VALUE!</v>
      </c>
      <c r="CF128" s="389" t="e">
        <f t="shared" ca="1" si="123"/>
        <v>#VALUE!</v>
      </c>
      <c r="CG128" s="389">
        <f t="shared" si="177"/>
        <v>0</v>
      </c>
      <c r="CH128" s="390" t="e">
        <f t="shared" ca="1" si="124"/>
        <v>#VALUE!</v>
      </c>
      <c r="CI128" s="391">
        <f t="shared" si="125"/>
        <v>0</v>
      </c>
      <c r="CJ128" s="392">
        <f t="shared" si="126"/>
        <v>0</v>
      </c>
      <c r="CK128" s="392" t="e">
        <f t="shared" ca="1" si="163"/>
        <v>#VALUE!</v>
      </c>
      <c r="CL128" s="391" t="e">
        <f t="shared" ca="1" si="164"/>
        <v>#VALUE!</v>
      </c>
      <c r="CM128" s="391" t="e">
        <f t="shared" ca="1" si="127"/>
        <v>#VALUE!</v>
      </c>
      <c r="CN128" s="391" t="e">
        <f t="shared" ca="1" si="128"/>
        <v>#VALUE!</v>
      </c>
      <c r="CO128" s="391" t="e">
        <f t="shared" ca="1" si="129"/>
        <v>#VALUE!</v>
      </c>
      <c r="CP128" s="389" t="e">
        <f t="shared" ca="1" si="130"/>
        <v>#VALUE!</v>
      </c>
      <c r="CQ128" s="389" t="e">
        <f t="shared" ca="1" si="131"/>
        <v>#VALUE!</v>
      </c>
      <c r="CR128" s="393" t="e">
        <f t="shared" ca="1" si="132"/>
        <v>#VALUE!</v>
      </c>
      <c r="CS128" s="389" t="e">
        <f t="shared" ca="1" si="133"/>
        <v>#VALUE!</v>
      </c>
      <c r="CT128" s="394"/>
      <c r="CU128" s="372"/>
      <c r="CV128" s="389" t="e">
        <f t="shared" ca="1" si="165"/>
        <v>#VALUE!</v>
      </c>
      <c r="CW128" s="389" t="e">
        <f ca="1">'Site&amp;Soil'!$G$173*EXP('Site&amp;Soil'!$G$174*CV128)</f>
        <v>#VALUE!</v>
      </c>
      <c r="CX128" s="389" t="e">
        <f t="shared" ca="1" si="134"/>
        <v>#VALUE!</v>
      </c>
      <c r="CY128" s="389">
        <f t="shared" si="178"/>
        <v>0</v>
      </c>
      <c r="CZ128" s="390" t="e">
        <f t="shared" ca="1" si="135"/>
        <v>#VALUE!</v>
      </c>
      <c r="DA128" s="391">
        <f t="shared" si="136"/>
        <v>0</v>
      </c>
      <c r="DB128" s="392">
        <f t="shared" si="137"/>
        <v>0</v>
      </c>
      <c r="DC128" s="392" t="e">
        <f t="shared" ca="1" si="166"/>
        <v>#VALUE!</v>
      </c>
      <c r="DD128" s="391" t="e">
        <f t="shared" ca="1" si="167"/>
        <v>#VALUE!</v>
      </c>
      <c r="DE128" s="391" t="e">
        <f t="shared" ca="1" si="138"/>
        <v>#VALUE!</v>
      </c>
      <c r="DF128" s="391" t="e">
        <f t="shared" ca="1" si="139"/>
        <v>#VALUE!</v>
      </c>
      <c r="DG128" s="391" t="e">
        <f t="shared" ca="1" si="140"/>
        <v>#VALUE!</v>
      </c>
      <c r="DH128" s="389" t="e">
        <f t="shared" ca="1" si="141"/>
        <v>#VALUE!</v>
      </c>
      <c r="DI128" s="389" t="e">
        <f t="shared" ca="1" si="142"/>
        <v>#VALUE!</v>
      </c>
      <c r="DJ128" s="393" t="e">
        <f t="shared" ca="1" si="143"/>
        <v>#VALUE!</v>
      </c>
      <c r="DK128" s="389" t="e">
        <f t="shared" ca="1" si="144"/>
        <v>#VALUE!</v>
      </c>
      <c r="DL128" s="394"/>
      <c r="DM128" s="372"/>
      <c r="DN128" s="389" t="e">
        <f t="shared" ca="1" si="168"/>
        <v>#VALUE!</v>
      </c>
      <c r="DO128" s="389" t="e">
        <f ca="1">'Site&amp;Soil'!$H$173*EXP('Site&amp;Soil'!$H$174*DN128)</f>
        <v>#VALUE!</v>
      </c>
      <c r="DP128" s="389" t="e">
        <f t="shared" ca="1" si="145"/>
        <v>#VALUE!</v>
      </c>
      <c r="DQ128" s="389">
        <f t="shared" si="179"/>
        <v>0</v>
      </c>
      <c r="DR128" s="390" t="e">
        <f t="shared" ca="1" si="146"/>
        <v>#VALUE!</v>
      </c>
      <c r="DS128" s="391">
        <f t="shared" si="147"/>
        <v>0</v>
      </c>
      <c r="DT128" s="392">
        <f t="shared" si="148"/>
        <v>0</v>
      </c>
      <c r="DU128" s="392" t="e">
        <f t="shared" ca="1" si="169"/>
        <v>#VALUE!</v>
      </c>
      <c r="DV128" s="391" t="e">
        <f t="shared" ca="1" si="170"/>
        <v>#VALUE!</v>
      </c>
      <c r="DW128" s="391" t="e">
        <f t="shared" ca="1" si="149"/>
        <v>#VALUE!</v>
      </c>
      <c r="DX128" s="391" t="e">
        <f t="shared" ca="1" si="150"/>
        <v>#VALUE!</v>
      </c>
      <c r="DY128" s="391" t="e">
        <f t="shared" ca="1" si="151"/>
        <v>#VALUE!</v>
      </c>
      <c r="DZ128" s="389" t="e">
        <f t="shared" ca="1" si="152"/>
        <v>#VALUE!</v>
      </c>
      <c r="EA128" s="389" t="e">
        <f t="shared" ca="1" si="153"/>
        <v>#VALUE!</v>
      </c>
      <c r="EB128" s="393" t="e">
        <f t="shared" ca="1" si="154"/>
        <v>#VALUE!</v>
      </c>
      <c r="EC128" s="389" t="e">
        <f t="shared" ca="1" si="155"/>
        <v>#VALUE!</v>
      </c>
      <c r="ED128" s="394"/>
      <c r="EE128" s="372"/>
      <c r="EF128" s="392"/>
      <c r="EG128" s="391"/>
      <c r="EH128" s="391"/>
      <c r="EI128" s="391"/>
      <c r="EJ128" s="372"/>
      <c r="EK128" s="372"/>
      <c r="EL128" s="372"/>
      <c r="EM128" s="372"/>
      <c r="EN128" s="372"/>
      <c r="EO128" s="372"/>
      <c r="EP128" s="372"/>
      <c r="EQ128" s="372"/>
      <c r="ER128" s="372"/>
      <c r="ES128" s="372"/>
      <c r="ET128" s="372"/>
    </row>
    <row r="129" spans="1:150" x14ac:dyDescent="0.2">
      <c r="A129" s="372">
        <f>A117+1</f>
        <v>11</v>
      </c>
      <c r="B129" s="372">
        <v>121</v>
      </c>
      <c r="C129" s="372" t="s">
        <v>300</v>
      </c>
      <c r="D129" s="388">
        <f ca="1">OFFSET(Apply_Lime!$H$16,$A129,0)</f>
        <v>0</v>
      </c>
      <c r="E129" s="388">
        <f ca="1">OFFSET(Apply_Lime!$I$16,$A129,0)*E$7</f>
        <v>0</v>
      </c>
      <c r="F129" s="388">
        <f ca="1">OFFSET(Apply_Lime!$I$16,$A129,0)*F$7</f>
        <v>0</v>
      </c>
      <c r="G129" s="372"/>
      <c r="H129" s="389">
        <f t="shared" ca="1" si="171"/>
        <v>5.8877936919385867</v>
      </c>
      <c r="I129" s="389">
        <f ca="1">'Site&amp;Soil'!$F$173*EXP('Site&amp;Soil'!$F$174*H129)</f>
        <v>0</v>
      </c>
      <c r="J129" s="389">
        <f t="shared" ca="1" si="90"/>
        <v>0.45000000000000007</v>
      </c>
      <c r="K129" s="389">
        <f t="shared" ca="1" si="174"/>
        <v>9.1496801351106175E-2</v>
      </c>
      <c r="L129" s="390">
        <f t="shared" ca="1" si="91"/>
        <v>1.1557766224687739E-3</v>
      </c>
      <c r="M129" s="391">
        <f t="shared" ca="1" si="92"/>
        <v>0</v>
      </c>
      <c r="N129" s="392">
        <f t="shared" ca="1" si="93"/>
        <v>0</v>
      </c>
      <c r="O129" s="392">
        <f t="shared" ca="1" si="156"/>
        <v>12215.368073759344</v>
      </c>
      <c r="P129" s="391">
        <f t="shared" ca="1" si="157"/>
        <v>0.49952636264503114</v>
      </c>
      <c r="Q129" s="391">
        <f t="shared" ca="1" si="94"/>
        <v>1.4118236854502467E-3</v>
      </c>
      <c r="R129" s="391">
        <f t="shared" ca="1" si="95"/>
        <v>1.7566291623060737E-4</v>
      </c>
      <c r="S129" s="391">
        <f t="shared" ca="1" si="96"/>
        <v>2.7470239315991983E-3</v>
      </c>
      <c r="T129" s="389">
        <f t="shared" ca="1" si="97"/>
        <v>5.8905407158701859</v>
      </c>
      <c r="U129" s="389">
        <f t="shared" ca="1" si="98"/>
        <v>0.4007433221415837</v>
      </c>
      <c r="V129" s="393">
        <f t="shared" ca="1" si="99"/>
        <v>9.0118285729460438E-4</v>
      </c>
      <c r="W129" s="389">
        <f t="shared" ca="1" si="100"/>
        <v>-2.0026285717657873E-3</v>
      </c>
      <c r="X129" s="394"/>
      <c r="Y129" s="372"/>
      <c r="Z129" s="389">
        <f t="shared" ca="1" si="172"/>
        <v>5.6781496258129636</v>
      </c>
      <c r="AA129" s="389">
        <f ca="1">'Site&amp;Soil'!$G$173*EXP('Site&amp;Soil'!$G$174*Z129)</f>
        <v>0</v>
      </c>
      <c r="AB129" s="389">
        <f t="shared" ca="1" si="101"/>
        <v>0.41625000000000001</v>
      </c>
      <c r="AC129" s="389">
        <f t="shared" si="175"/>
        <v>0</v>
      </c>
      <c r="AD129" s="390">
        <f t="shared" ca="1" si="102"/>
        <v>0</v>
      </c>
      <c r="AE129" s="391">
        <f t="shared" ca="1" si="103"/>
        <v>0</v>
      </c>
      <c r="AF129" s="392">
        <f t="shared" ca="1" si="104"/>
        <v>0</v>
      </c>
      <c r="AG129" s="392">
        <f t="shared" ca="1" si="158"/>
        <v>0</v>
      </c>
      <c r="AH129" s="391">
        <f t="shared" ca="1" si="159"/>
        <v>0</v>
      </c>
      <c r="AI129" s="391">
        <f t="shared" ca="1" si="105"/>
        <v>0</v>
      </c>
      <c r="AJ129" s="391">
        <f t="shared" ca="1" si="106"/>
        <v>0</v>
      </c>
      <c r="AK129" s="391">
        <f t="shared" ca="1" si="107"/>
        <v>4.2201301196542312E-4</v>
      </c>
      <c r="AL129" s="389">
        <f t="shared" ca="1" si="108"/>
        <v>5.6785716388249288</v>
      </c>
      <c r="AM129" s="389">
        <f t="shared" ca="1" si="109"/>
        <v>0.28245544466087663</v>
      </c>
      <c r="AN129" s="393">
        <f t="shared" ca="1" si="110"/>
        <v>0</v>
      </c>
      <c r="AO129" s="389">
        <f t="shared" ca="1" si="111"/>
        <v>2.1650038613684188E-3</v>
      </c>
      <c r="AP129" s="394"/>
      <c r="AQ129" s="372"/>
      <c r="AR129" s="389">
        <f t="shared" ca="1" si="173"/>
        <v>4.5599999999999969</v>
      </c>
      <c r="AS129" s="389">
        <f ca="1">'Site&amp;Soil'!$H$173*EXP('Site&amp;Soil'!$H$174*AR129)</f>
        <v>0</v>
      </c>
      <c r="AT129" s="389">
        <f t="shared" ca="1" si="112"/>
        <v>0.38250000000000001</v>
      </c>
      <c r="AU129" s="389">
        <f t="shared" si="176"/>
        <v>0</v>
      </c>
      <c r="AV129" s="390">
        <f t="shared" ca="1" si="113"/>
        <v>0</v>
      </c>
      <c r="AW129" s="391">
        <f t="shared" ca="1" si="114"/>
        <v>0</v>
      </c>
      <c r="AX129" s="392">
        <f t="shared" ca="1" si="115"/>
        <v>0</v>
      </c>
      <c r="AY129" s="392">
        <f t="shared" ca="1" si="160"/>
        <v>0</v>
      </c>
      <c r="AZ129" s="391">
        <f t="shared" ca="1" si="161"/>
        <v>0</v>
      </c>
      <c r="BA129" s="391">
        <f t="shared" ca="1" si="116"/>
        <v>0</v>
      </c>
      <c r="BB129" s="391">
        <f t="shared" ca="1" si="117"/>
        <v>0</v>
      </c>
      <c r="BC129" s="391">
        <f t="shared" ca="1" si="118"/>
        <v>0</v>
      </c>
      <c r="BD129" s="389">
        <f t="shared" ca="1" si="119"/>
        <v>4.5599999999999969</v>
      </c>
      <c r="BE129" s="389">
        <f t="shared" ca="1" si="120"/>
        <v>6.11999999999987E-2</v>
      </c>
      <c r="BF129" s="393">
        <f t="shared" ca="1" si="121"/>
        <v>0</v>
      </c>
      <c r="BG129" s="389">
        <f t="shared" ca="1" si="122"/>
        <v>0</v>
      </c>
      <c r="BH129" s="394"/>
      <c r="BI129" s="372"/>
      <c r="BJ129" s="392"/>
      <c r="BK129" s="391"/>
      <c r="BL129" s="391"/>
      <c r="BM129" s="391"/>
      <c r="BN129" s="372"/>
      <c r="BO129" s="372"/>
      <c r="BP129" s="372"/>
      <c r="BQ129" s="372"/>
      <c r="BR129" s="372"/>
      <c r="BS129" s="372"/>
      <c r="BT129" s="372"/>
      <c r="BU129" s="372"/>
      <c r="BV129" s="372"/>
      <c r="BW129" s="372"/>
      <c r="BX129" s="372"/>
      <c r="BZ129" s="388">
        <f ca="1">OFFSET(Apply_Lime!$O$16,$A129,0)</f>
        <v>0</v>
      </c>
      <c r="CA129" s="388">
        <f ca="1">OFFSET(Apply_Lime!$P$16,$A129,0)*CA$7</f>
        <v>0</v>
      </c>
      <c r="CB129" s="388">
        <f ca="1">OFFSET(Apply_Lime!$P$16,$A129,0)*CB$7</f>
        <v>0</v>
      </c>
      <c r="CC129" s="372"/>
      <c r="CD129" s="389" t="e">
        <f t="shared" ca="1" si="162"/>
        <v>#VALUE!</v>
      </c>
      <c r="CE129" s="389" t="e">
        <f ca="1">'Site&amp;Soil'!$F$173*EXP('Site&amp;Soil'!$F$174*CD129)</f>
        <v>#VALUE!</v>
      </c>
      <c r="CF129" s="389" t="e">
        <f t="shared" ca="1" si="123"/>
        <v>#VALUE!</v>
      </c>
      <c r="CG129" s="389">
        <f t="shared" si="177"/>
        <v>0</v>
      </c>
      <c r="CH129" s="390" t="e">
        <f t="shared" ca="1" si="124"/>
        <v>#VALUE!</v>
      </c>
      <c r="CI129" s="391">
        <f t="shared" ca="1" si="125"/>
        <v>0</v>
      </c>
      <c r="CJ129" s="392">
        <f t="shared" ca="1" si="126"/>
        <v>0</v>
      </c>
      <c r="CK129" s="392" t="e">
        <f t="shared" ca="1" si="163"/>
        <v>#VALUE!</v>
      </c>
      <c r="CL129" s="391" t="e">
        <f t="shared" ca="1" si="164"/>
        <v>#VALUE!</v>
      </c>
      <c r="CM129" s="391" t="e">
        <f t="shared" ca="1" si="127"/>
        <v>#VALUE!</v>
      </c>
      <c r="CN129" s="391" t="e">
        <f t="shared" ca="1" si="128"/>
        <v>#VALUE!</v>
      </c>
      <c r="CO129" s="391" t="e">
        <f t="shared" ca="1" si="129"/>
        <v>#VALUE!</v>
      </c>
      <c r="CP129" s="389" t="e">
        <f t="shared" ca="1" si="130"/>
        <v>#VALUE!</v>
      </c>
      <c r="CQ129" s="389" t="e">
        <f t="shared" ca="1" si="131"/>
        <v>#VALUE!</v>
      </c>
      <c r="CR129" s="393" t="e">
        <f t="shared" ca="1" si="132"/>
        <v>#VALUE!</v>
      </c>
      <c r="CS129" s="389" t="e">
        <f t="shared" ca="1" si="133"/>
        <v>#VALUE!</v>
      </c>
      <c r="CT129" s="394"/>
      <c r="CU129" s="372"/>
      <c r="CV129" s="389" t="e">
        <f t="shared" ca="1" si="165"/>
        <v>#VALUE!</v>
      </c>
      <c r="CW129" s="389" t="e">
        <f ca="1">'Site&amp;Soil'!$G$173*EXP('Site&amp;Soil'!$G$174*CV129)</f>
        <v>#VALUE!</v>
      </c>
      <c r="CX129" s="389" t="e">
        <f t="shared" ca="1" si="134"/>
        <v>#VALUE!</v>
      </c>
      <c r="CY129" s="389">
        <f t="shared" si="178"/>
        <v>0</v>
      </c>
      <c r="CZ129" s="390" t="e">
        <f t="shared" ca="1" si="135"/>
        <v>#VALUE!</v>
      </c>
      <c r="DA129" s="391">
        <f t="shared" ca="1" si="136"/>
        <v>0</v>
      </c>
      <c r="DB129" s="392">
        <f t="shared" ca="1" si="137"/>
        <v>0</v>
      </c>
      <c r="DC129" s="392" t="e">
        <f t="shared" ca="1" si="166"/>
        <v>#VALUE!</v>
      </c>
      <c r="DD129" s="391" t="e">
        <f t="shared" ca="1" si="167"/>
        <v>#VALUE!</v>
      </c>
      <c r="DE129" s="391" t="e">
        <f t="shared" ca="1" si="138"/>
        <v>#VALUE!</v>
      </c>
      <c r="DF129" s="391" t="e">
        <f t="shared" ca="1" si="139"/>
        <v>#VALUE!</v>
      </c>
      <c r="DG129" s="391" t="e">
        <f t="shared" ca="1" si="140"/>
        <v>#VALUE!</v>
      </c>
      <c r="DH129" s="389" t="e">
        <f t="shared" ca="1" si="141"/>
        <v>#VALUE!</v>
      </c>
      <c r="DI129" s="389" t="e">
        <f t="shared" ca="1" si="142"/>
        <v>#VALUE!</v>
      </c>
      <c r="DJ129" s="393" t="e">
        <f t="shared" ca="1" si="143"/>
        <v>#VALUE!</v>
      </c>
      <c r="DK129" s="389" t="e">
        <f t="shared" ca="1" si="144"/>
        <v>#VALUE!</v>
      </c>
      <c r="DL129" s="394"/>
      <c r="DM129" s="372"/>
      <c r="DN129" s="389" t="e">
        <f t="shared" ca="1" si="168"/>
        <v>#VALUE!</v>
      </c>
      <c r="DO129" s="389" t="e">
        <f ca="1">'Site&amp;Soil'!$H$173*EXP('Site&amp;Soil'!$H$174*DN129)</f>
        <v>#VALUE!</v>
      </c>
      <c r="DP129" s="389" t="e">
        <f t="shared" ca="1" si="145"/>
        <v>#VALUE!</v>
      </c>
      <c r="DQ129" s="389">
        <f t="shared" si="179"/>
        <v>0</v>
      </c>
      <c r="DR129" s="390" t="e">
        <f t="shared" ca="1" si="146"/>
        <v>#VALUE!</v>
      </c>
      <c r="DS129" s="391">
        <f t="shared" ca="1" si="147"/>
        <v>0</v>
      </c>
      <c r="DT129" s="392">
        <f t="shared" ca="1" si="148"/>
        <v>0</v>
      </c>
      <c r="DU129" s="392" t="e">
        <f t="shared" ca="1" si="169"/>
        <v>#VALUE!</v>
      </c>
      <c r="DV129" s="391" t="e">
        <f t="shared" ca="1" si="170"/>
        <v>#VALUE!</v>
      </c>
      <c r="DW129" s="391" t="e">
        <f t="shared" ca="1" si="149"/>
        <v>#VALUE!</v>
      </c>
      <c r="DX129" s="391" t="e">
        <f t="shared" ca="1" si="150"/>
        <v>#VALUE!</v>
      </c>
      <c r="DY129" s="391" t="e">
        <f t="shared" ca="1" si="151"/>
        <v>#VALUE!</v>
      </c>
      <c r="DZ129" s="389" t="e">
        <f t="shared" ca="1" si="152"/>
        <v>#VALUE!</v>
      </c>
      <c r="EA129" s="389" t="e">
        <f t="shared" ca="1" si="153"/>
        <v>#VALUE!</v>
      </c>
      <c r="EB129" s="393" t="e">
        <f t="shared" ca="1" si="154"/>
        <v>#VALUE!</v>
      </c>
      <c r="EC129" s="389" t="e">
        <f t="shared" ca="1" si="155"/>
        <v>#VALUE!</v>
      </c>
      <c r="ED129" s="394"/>
      <c r="EE129" s="372"/>
      <c r="EF129" s="392"/>
      <c r="EG129" s="391"/>
      <c r="EH129" s="391"/>
      <c r="EI129" s="391"/>
      <c r="EJ129" s="372"/>
      <c r="EK129" s="372"/>
      <c r="EL129" s="372"/>
      <c r="EM129" s="372"/>
      <c r="EN129" s="372"/>
      <c r="EO129" s="372"/>
      <c r="EP129" s="372"/>
      <c r="EQ129" s="372"/>
      <c r="ER129" s="372"/>
      <c r="ES129" s="372"/>
      <c r="ET129" s="372"/>
    </row>
    <row r="130" spans="1:150" x14ac:dyDescent="0.2">
      <c r="A130" s="372"/>
      <c r="B130" s="372">
        <v>122</v>
      </c>
      <c r="C130" s="372" t="s">
        <v>301</v>
      </c>
      <c r="D130" s="19"/>
      <c r="E130" s="19"/>
      <c r="F130" s="19"/>
      <c r="G130" s="372"/>
      <c r="H130" s="389">
        <f t="shared" ca="1" si="171"/>
        <v>5.8885380872984205</v>
      </c>
      <c r="I130" s="389">
        <f ca="1">'Site&amp;Soil'!$F$173*EXP('Site&amp;Soil'!$F$174*H130)</f>
        <v>0</v>
      </c>
      <c r="J130" s="389">
        <f t="shared" ca="1" si="90"/>
        <v>0.45000000000000007</v>
      </c>
      <c r="K130" s="389">
        <f t="shared" ca="1" si="174"/>
        <v>0.1373529669593018</v>
      </c>
      <c r="L130" s="390">
        <f t="shared" ca="1" si="91"/>
        <v>1.73198047633253E-3</v>
      </c>
      <c r="M130" s="391">
        <f t="shared" si="92"/>
        <v>0</v>
      </c>
      <c r="N130" s="392">
        <f t="shared" si="93"/>
        <v>0</v>
      </c>
      <c r="O130" s="392">
        <f t="shared" ca="1" si="156"/>
        <v>12180.843477536419</v>
      </c>
      <c r="P130" s="391">
        <f t="shared" ca="1" si="157"/>
        <v>0.49811453895958091</v>
      </c>
      <c r="Q130" s="391">
        <f t="shared" ca="1" si="94"/>
        <v>2.1096983088355519E-3</v>
      </c>
      <c r="R130" s="391">
        <f t="shared" ca="1" si="95"/>
        <v>2.6258275231817458E-4</v>
      </c>
      <c r="S130" s="391">
        <f t="shared" ca="1" si="96"/>
        <v>4.1047012367052818E-3</v>
      </c>
      <c r="T130" s="389">
        <f t="shared" ca="1" si="97"/>
        <v>5.8926427885351256</v>
      </c>
      <c r="U130" s="389">
        <f t="shared" ca="1" si="98"/>
        <v>0.40168925484080659</v>
      </c>
      <c r="V130" s="393">
        <f t="shared" ca="1" si="99"/>
        <v>1.3626083568209098E-3</v>
      </c>
      <c r="W130" s="389">
        <f t="shared" ca="1" si="100"/>
        <v>-3.0280185707131325E-3</v>
      </c>
      <c r="X130" s="394"/>
      <c r="Y130" s="372"/>
      <c r="Z130" s="389">
        <f t="shared" ca="1" si="172"/>
        <v>5.6807366426862975</v>
      </c>
      <c r="AA130" s="389">
        <f ca="1">'Site&amp;Soil'!$G$173*EXP('Site&amp;Soil'!$G$174*Z130)</f>
        <v>0</v>
      </c>
      <c r="AB130" s="389">
        <f t="shared" ca="1" si="101"/>
        <v>0.41625000000000001</v>
      </c>
      <c r="AC130" s="389">
        <f t="shared" si="175"/>
        <v>0</v>
      </c>
      <c r="AD130" s="390">
        <f t="shared" ca="1" si="102"/>
        <v>0</v>
      </c>
      <c r="AE130" s="391">
        <f t="shared" si="103"/>
        <v>0</v>
      </c>
      <c r="AF130" s="392">
        <f t="shared" si="104"/>
        <v>0</v>
      </c>
      <c r="AG130" s="392">
        <f t="shared" ca="1" si="158"/>
        <v>0</v>
      </c>
      <c r="AH130" s="391">
        <f t="shared" ca="1" si="159"/>
        <v>0</v>
      </c>
      <c r="AI130" s="391">
        <f t="shared" ca="1" si="105"/>
        <v>0</v>
      </c>
      <c r="AJ130" s="391">
        <f t="shared" ca="1" si="106"/>
        <v>0</v>
      </c>
      <c r="AK130" s="391">
        <f t="shared" ca="1" si="107"/>
        <v>6.308294349986176E-4</v>
      </c>
      <c r="AL130" s="389">
        <f t="shared" ca="1" si="108"/>
        <v>5.6813674721212966</v>
      </c>
      <c r="AM130" s="389">
        <f t="shared" ca="1" si="109"/>
        <v>0.2836192102704897</v>
      </c>
      <c r="AN130" s="393">
        <f t="shared" ca="1" si="110"/>
        <v>0</v>
      </c>
      <c r="AO130" s="389">
        <f t="shared" ca="1" si="111"/>
        <v>3.2735335899601436E-3</v>
      </c>
      <c r="AP130" s="394"/>
      <c r="AQ130" s="372"/>
      <c r="AR130" s="389">
        <f t="shared" ca="1" si="173"/>
        <v>4.5599999999999969</v>
      </c>
      <c r="AS130" s="389">
        <f ca="1">'Site&amp;Soil'!$H$173*EXP('Site&amp;Soil'!$H$174*AR130)</f>
        <v>0</v>
      </c>
      <c r="AT130" s="389">
        <f t="shared" ca="1" si="112"/>
        <v>0.38250000000000001</v>
      </c>
      <c r="AU130" s="389">
        <f t="shared" si="176"/>
        <v>0</v>
      </c>
      <c r="AV130" s="390">
        <f t="shared" ca="1" si="113"/>
        <v>0</v>
      </c>
      <c r="AW130" s="391">
        <f t="shared" si="114"/>
        <v>0</v>
      </c>
      <c r="AX130" s="392">
        <f t="shared" si="115"/>
        <v>0</v>
      </c>
      <c r="AY130" s="392">
        <f t="shared" ca="1" si="160"/>
        <v>0</v>
      </c>
      <c r="AZ130" s="391">
        <f t="shared" ca="1" si="161"/>
        <v>0</v>
      </c>
      <c r="BA130" s="391">
        <f t="shared" ca="1" si="116"/>
        <v>0</v>
      </c>
      <c r="BB130" s="391">
        <f t="shared" ca="1" si="117"/>
        <v>0</v>
      </c>
      <c r="BC130" s="391">
        <f t="shared" ca="1" si="118"/>
        <v>0</v>
      </c>
      <c r="BD130" s="389">
        <f t="shared" ca="1" si="119"/>
        <v>4.5599999999999969</v>
      </c>
      <c r="BE130" s="389">
        <f t="shared" ca="1" si="120"/>
        <v>6.11999999999987E-2</v>
      </c>
      <c r="BF130" s="393">
        <f t="shared" ca="1" si="121"/>
        <v>0</v>
      </c>
      <c r="BG130" s="389">
        <f t="shared" ca="1" si="122"/>
        <v>0</v>
      </c>
      <c r="BH130" s="394"/>
      <c r="BI130" s="372"/>
      <c r="BJ130" s="392"/>
      <c r="BK130" s="391"/>
      <c r="BL130" s="391"/>
      <c r="BM130" s="391"/>
      <c r="BN130" s="372"/>
      <c r="BO130" s="372"/>
      <c r="BP130" s="372"/>
      <c r="BQ130" s="372"/>
      <c r="BR130" s="372"/>
      <c r="BS130" s="372"/>
      <c r="BT130" s="372"/>
      <c r="BU130" s="372"/>
      <c r="BV130" s="372"/>
      <c r="BW130" s="372"/>
      <c r="BX130" s="372"/>
      <c r="BZ130" s="19"/>
      <c r="CA130" s="19"/>
      <c r="CB130" s="19"/>
      <c r="CC130" s="372"/>
      <c r="CD130" s="389" t="e">
        <f t="shared" ca="1" si="162"/>
        <v>#VALUE!</v>
      </c>
      <c r="CE130" s="389" t="e">
        <f ca="1">'Site&amp;Soil'!$F$173*EXP('Site&amp;Soil'!$F$174*CD130)</f>
        <v>#VALUE!</v>
      </c>
      <c r="CF130" s="389" t="e">
        <f t="shared" ca="1" si="123"/>
        <v>#VALUE!</v>
      </c>
      <c r="CG130" s="389">
        <f t="shared" si="177"/>
        <v>0</v>
      </c>
      <c r="CH130" s="390" t="e">
        <f t="shared" ca="1" si="124"/>
        <v>#VALUE!</v>
      </c>
      <c r="CI130" s="391">
        <f t="shared" si="125"/>
        <v>0</v>
      </c>
      <c r="CJ130" s="392">
        <f t="shared" si="126"/>
        <v>0</v>
      </c>
      <c r="CK130" s="392" t="e">
        <f t="shared" ca="1" si="163"/>
        <v>#VALUE!</v>
      </c>
      <c r="CL130" s="391" t="e">
        <f t="shared" ca="1" si="164"/>
        <v>#VALUE!</v>
      </c>
      <c r="CM130" s="391" t="e">
        <f t="shared" ca="1" si="127"/>
        <v>#VALUE!</v>
      </c>
      <c r="CN130" s="391" t="e">
        <f t="shared" ca="1" si="128"/>
        <v>#VALUE!</v>
      </c>
      <c r="CO130" s="391" t="e">
        <f t="shared" ca="1" si="129"/>
        <v>#VALUE!</v>
      </c>
      <c r="CP130" s="389" t="e">
        <f t="shared" ca="1" si="130"/>
        <v>#VALUE!</v>
      </c>
      <c r="CQ130" s="389" t="e">
        <f t="shared" ca="1" si="131"/>
        <v>#VALUE!</v>
      </c>
      <c r="CR130" s="393" t="e">
        <f t="shared" ca="1" si="132"/>
        <v>#VALUE!</v>
      </c>
      <c r="CS130" s="389" t="e">
        <f t="shared" ca="1" si="133"/>
        <v>#VALUE!</v>
      </c>
      <c r="CT130" s="394"/>
      <c r="CU130" s="372"/>
      <c r="CV130" s="389" t="e">
        <f t="shared" ca="1" si="165"/>
        <v>#VALUE!</v>
      </c>
      <c r="CW130" s="389" t="e">
        <f ca="1">'Site&amp;Soil'!$G$173*EXP('Site&amp;Soil'!$G$174*CV130)</f>
        <v>#VALUE!</v>
      </c>
      <c r="CX130" s="389" t="e">
        <f t="shared" ca="1" si="134"/>
        <v>#VALUE!</v>
      </c>
      <c r="CY130" s="389">
        <f t="shared" si="178"/>
        <v>0</v>
      </c>
      <c r="CZ130" s="390" t="e">
        <f t="shared" ca="1" si="135"/>
        <v>#VALUE!</v>
      </c>
      <c r="DA130" s="391">
        <f t="shared" si="136"/>
        <v>0</v>
      </c>
      <c r="DB130" s="392">
        <f t="shared" si="137"/>
        <v>0</v>
      </c>
      <c r="DC130" s="392" t="e">
        <f t="shared" ca="1" si="166"/>
        <v>#VALUE!</v>
      </c>
      <c r="DD130" s="391" t="e">
        <f t="shared" ca="1" si="167"/>
        <v>#VALUE!</v>
      </c>
      <c r="DE130" s="391" t="e">
        <f t="shared" ca="1" si="138"/>
        <v>#VALUE!</v>
      </c>
      <c r="DF130" s="391" t="e">
        <f t="shared" ca="1" si="139"/>
        <v>#VALUE!</v>
      </c>
      <c r="DG130" s="391" t="e">
        <f t="shared" ca="1" si="140"/>
        <v>#VALUE!</v>
      </c>
      <c r="DH130" s="389" t="e">
        <f t="shared" ca="1" si="141"/>
        <v>#VALUE!</v>
      </c>
      <c r="DI130" s="389" t="e">
        <f t="shared" ca="1" si="142"/>
        <v>#VALUE!</v>
      </c>
      <c r="DJ130" s="393" t="e">
        <f t="shared" ca="1" si="143"/>
        <v>#VALUE!</v>
      </c>
      <c r="DK130" s="389" t="e">
        <f t="shared" ca="1" si="144"/>
        <v>#VALUE!</v>
      </c>
      <c r="DL130" s="394"/>
      <c r="DM130" s="372"/>
      <c r="DN130" s="389" t="e">
        <f t="shared" ca="1" si="168"/>
        <v>#VALUE!</v>
      </c>
      <c r="DO130" s="389" t="e">
        <f ca="1">'Site&amp;Soil'!$H$173*EXP('Site&amp;Soil'!$H$174*DN130)</f>
        <v>#VALUE!</v>
      </c>
      <c r="DP130" s="389" t="e">
        <f t="shared" ca="1" si="145"/>
        <v>#VALUE!</v>
      </c>
      <c r="DQ130" s="389">
        <f t="shared" si="179"/>
        <v>0</v>
      </c>
      <c r="DR130" s="390" t="e">
        <f t="shared" ca="1" si="146"/>
        <v>#VALUE!</v>
      </c>
      <c r="DS130" s="391">
        <f t="shared" si="147"/>
        <v>0</v>
      </c>
      <c r="DT130" s="392">
        <f t="shared" si="148"/>
        <v>0</v>
      </c>
      <c r="DU130" s="392" t="e">
        <f t="shared" ca="1" si="169"/>
        <v>#VALUE!</v>
      </c>
      <c r="DV130" s="391" t="e">
        <f t="shared" ca="1" si="170"/>
        <v>#VALUE!</v>
      </c>
      <c r="DW130" s="391" t="e">
        <f t="shared" ca="1" si="149"/>
        <v>#VALUE!</v>
      </c>
      <c r="DX130" s="391" t="e">
        <f t="shared" ca="1" si="150"/>
        <v>#VALUE!</v>
      </c>
      <c r="DY130" s="391" t="e">
        <f t="shared" ca="1" si="151"/>
        <v>#VALUE!</v>
      </c>
      <c r="DZ130" s="389" t="e">
        <f t="shared" ca="1" si="152"/>
        <v>#VALUE!</v>
      </c>
      <c r="EA130" s="389" t="e">
        <f t="shared" ca="1" si="153"/>
        <v>#VALUE!</v>
      </c>
      <c r="EB130" s="393" t="e">
        <f t="shared" ca="1" si="154"/>
        <v>#VALUE!</v>
      </c>
      <c r="EC130" s="389" t="e">
        <f t="shared" ca="1" si="155"/>
        <v>#VALUE!</v>
      </c>
      <c r="ED130" s="394"/>
      <c r="EE130" s="372"/>
      <c r="EF130" s="392"/>
      <c r="EG130" s="391"/>
      <c r="EH130" s="391"/>
      <c r="EI130" s="391"/>
      <c r="EJ130" s="372"/>
      <c r="EK130" s="372"/>
      <c r="EL130" s="372"/>
      <c r="EM130" s="372"/>
      <c r="EN130" s="372"/>
      <c r="EO130" s="372"/>
      <c r="EP130" s="372"/>
      <c r="EQ130" s="372"/>
      <c r="ER130" s="372"/>
      <c r="ES130" s="372"/>
      <c r="ET130" s="372"/>
    </row>
    <row r="131" spans="1:150" x14ac:dyDescent="0.2">
      <c r="A131" s="372"/>
      <c r="B131" s="372">
        <v>123</v>
      </c>
      <c r="C131" s="372" t="s">
        <v>302</v>
      </c>
      <c r="D131" s="388"/>
      <c r="E131" s="388"/>
      <c r="F131" s="19"/>
      <c r="G131" s="372"/>
      <c r="H131" s="389">
        <f t="shared" ca="1" si="171"/>
        <v>5.8896147699644121</v>
      </c>
      <c r="I131" s="389">
        <f ca="1">'Site&amp;Soil'!$F$173*EXP('Site&amp;Soil'!$F$174*H131)</f>
        <v>0</v>
      </c>
      <c r="J131" s="389">
        <f t="shared" ca="1" si="90"/>
        <v>0.45000000000000007</v>
      </c>
      <c r="K131" s="389">
        <f t="shared" ca="1" si="174"/>
        <v>0.19369872998029833</v>
      </c>
      <c r="L131" s="390">
        <f t="shared" ca="1" si="91"/>
        <v>2.4362844996573723E-3</v>
      </c>
      <c r="M131" s="391">
        <f t="shared" si="92"/>
        <v>0</v>
      </c>
      <c r="N131" s="392">
        <f t="shared" si="93"/>
        <v>0</v>
      </c>
      <c r="O131" s="392">
        <f t="shared" ca="1" si="156"/>
        <v>12129.253124565745</v>
      </c>
      <c r="P131" s="391">
        <f t="shared" ca="1" si="157"/>
        <v>0.49600484065074535</v>
      </c>
      <c r="Q131" s="391">
        <f t="shared" ca="1" si="94"/>
        <v>2.9550311379800275E-3</v>
      </c>
      <c r="R131" s="391">
        <f t="shared" ca="1" si="95"/>
        <v>3.6797621263748309E-4</v>
      </c>
      <c r="S131" s="391">
        <f t="shared" ca="1" si="96"/>
        <v>5.749010945205653E-3</v>
      </c>
      <c r="T131" s="389">
        <f t="shared" ca="1" si="97"/>
        <v>5.8953637809096175</v>
      </c>
      <c r="U131" s="389">
        <f t="shared" ca="1" si="98"/>
        <v>0.40291370140932797</v>
      </c>
      <c r="V131" s="393">
        <f t="shared" ca="1" si="99"/>
        <v>1.9395571922664844E-3</v>
      </c>
      <c r="W131" s="389">
        <f t="shared" ca="1" si="100"/>
        <v>-4.3101270939255205E-3</v>
      </c>
      <c r="X131" s="394"/>
      <c r="Y131" s="372"/>
      <c r="Z131" s="389">
        <f t="shared" ca="1" si="172"/>
        <v>5.6846410057112564</v>
      </c>
      <c r="AA131" s="389">
        <f ca="1">'Site&amp;Soil'!$G$173*EXP('Site&amp;Soil'!$G$174*Z131)</f>
        <v>0</v>
      </c>
      <c r="AB131" s="389">
        <f t="shared" ca="1" si="101"/>
        <v>0.41625000000000001</v>
      </c>
      <c r="AC131" s="389">
        <f t="shared" si="175"/>
        <v>0</v>
      </c>
      <c r="AD131" s="390">
        <f t="shared" ca="1" si="102"/>
        <v>0</v>
      </c>
      <c r="AE131" s="391">
        <f t="shared" si="103"/>
        <v>0</v>
      </c>
      <c r="AF131" s="392">
        <f t="shared" si="104"/>
        <v>0</v>
      </c>
      <c r="AG131" s="392">
        <f t="shared" ca="1" si="158"/>
        <v>0</v>
      </c>
      <c r="AH131" s="391">
        <f t="shared" ca="1" si="159"/>
        <v>0</v>
      </c>
      <c r="AI131" s="391">
        <f t="shared" ca="1" si="105"/>
        <v>0</v>
      </c>
      <c r="AJ131" s="391">
        <f t="shared" ca="1" si="106"/>
        <v>0</v>
      </c>
      <c r="AK131" s="391">
        <f t="shared" ca="1" si="107"/>
        <v>8.8402693726722661E-4</v>
      </c>
      <c r="AL131" s="389">
        <f t="shared" ca="1" si="108"/>
        <v>5.685525032648524</v>
      </c>
      <c r="AM131" s="389">
        <f t="shared" ca="1" si="109"/>
        <v>0.28534979483994816</v>
      </c>
      <c r="AN131" s="393">
        <f t="shared" ca="1" si="110"/>
        <v>0</v>
      </c>
      <c r="AO131" s="389">
        <f t="shared" ca="1" si="111"/>
        <v>4.6595968582978601E-3</v>
      </c>
      <c r="AP131" s="394"/>
      <c r="AQ131" s="372"/>
      <c r="AR131" s="389">
        <f t="shared" ca="1" si="173"/>
        <v>4.5599999999999969</v>
      </c>
      <c r="AS131" s="389">
        <f ca="1">'Site&amp;Soil'!$H$173*EXP('Site&amp;Soil'!$H$174*AR131)</f>
        <v>0</v>
      </c>
      <c r="AT131" s="389">
        <f t="shared" ca="1" si="112"/>
        <v>0.38250000000000001</v>
      </c>
      <c r="AU131" s="389">
        <f t="shared" si="176"/>
        <v>0</v>
      </c>
      <c r="AV131" s="390">
        <f t="shared" ca="1" si="113"/>
        <v>0</v>
      </c>
      <c r="AW131" s="391">
        <f t="shared" si="114"/>
        <v>0</v>
      </c>
      <c r="AX131" s="392">
        <f t="shared" si="115"/>
        <v>0</v>
      </c>
      <c r="AY131" s="392">
        <f t="shared" ca="1" si="160"/>
        <v>0</v>
      </c>
      <c r="AZ131" s="391">
        <f t="shared" ca="1" si="161"/>
        <v>0</v>
      </c>
      <c r="BA131" s="391">
        <f t="shared" ca="1" si="116"/>
        <v>0</v>
      </c>
      <c r="BB131" s="391">
        <f t="shared" ca="1" si="117"/>
        <v>0</v>
      </c>
      <c r="BC131" s="391">
        <f t="shared" ca="1" si="118"/>
        <v>0</v>
      </c>
      <c r="BD131" s="389">
        <f t="shared" ca="1" si="119"/>
        <v>4.5599999999999969</v>
      </c>
      <c r="BE131" s="389">
        <f t="shared" ca="1" si="120"/>
        <v>6.11999999999987E-2</v>
      </c>
      <c r="BF131" s="393">
        <f t="shared" ca="1" si="121"/>
        <v>0</v>
      </c>
      <c r="BG131" s="389">
        <f t="shared" ca="1" si="122"/>
        <v>0</v>
      </c>
      <c r="BH131" s="394"/>
      <c r="BI131" s="372"/>
      <c r="BJ131" s="392"/>
      <c r="BK131" s="391"/>
      <c r="BL131" s="391"/>
      <c r="BM131" s="391"/>
      <c r="BN131" s="372"/>
      <c r="BO131" s="372"/>
      <c r="BP131" s="372"/>
      <c r="BQ131" s="372"/>
      <c r="BR131" s="372"/>
      <c r="BS131" s="372"/>
      <c r="BT131" s="372"/>
      <c r="BU131" s="372"/>
      <c r="BV131" s="372"/>
      <c r="BW131" s="372"/>
      <c r="BX131" s="372"/>
      <c r="BZ131" s="388"/>
      <c r="CA131" s="388"/>
      <c r="CB131" s="19"/>
      <c r="CC131" s="372"/>
      <c r="CD131" s="389" t="e">
        <f t="shared" ca="1" si="162"/>
        <v>#VALUE!</v>
      </c>
      <c r="CE131" s="389" t="e">
        <f ca="1">'Site&amp;Soil'!$F$173*EXP('Site&amp;Soil'!$F$174*CD131)</f>
        <v>#VALUE!</v>
      </c>
      <c r="CF131" s="389" t="e">
        <f t="shared" ca="1" si="123"/>
        <v>#VALUE!</v>
      </c>
      <c r="CG131" s="389">
        <f t="shared" si="177"/>
        <v>0</v>
      </c>
      <c r="CH131" s="390" t="e">
        <f t="shared" ca="1" si="124"/>
        <v>#VALUE!</v>
      </c>
      <c r="CI131" s="391">
        <f t="shared" si="125"/>
        <v>0</v>
      </c>
      <c r="CJ131" s="392">
        <f t="shared" si="126"/>
        <v>0</v>
      </c>
      <c r="CK131" s="392" t="e">
        <f t="shared" ca="1" si="163"/>
        <v>#VALUE!</v>
      </c>
      <c r="CL131" s="391" t="e">
        <f t="shared" ca="1" si="164"/>
        <v>#VALUE!</v>
      </c>
      <c r="CM131" s="391" t="e">
        <f t="shared" ca="1" si="127"/>
        <v>#VALUE!</v>
      </c>
      <c r="CN131" s="391" t="e">
        <f t="shared" ca="1" si="128"/>
        <v>#VALUE!</v>
      </c>
      <c r="CO131" s="391" t="e">
        <f t="shared" ca="1" si="129"/>
        <v>#VALUE!</v>
      </c>
      <c r="CP131" s="389" t="e">
        <f t="shared" ca="1" si="130"/>
        <v>#VALUE!</v>
      </c>
      <c r="CQ131" s="389" t="e">
        <f t="shared" ca="1" si="131"/>
        <v>#VALUE!</v>
      </c>
      <c r="CR131" s="393" t="e">
        <f t="shared" ca="1" si="132"/>
        <v>#VALUE!</v>
      </c>
      <c r="CS131" s="389" t="e">
        <f t="shared" ca="1" si="133"/>
        <v>#VALUE!</v>
      </c>
      <c r="CT131" s="394"/>
      <c r="CU131" s="372"/>
      <c r="CV131" s="389" t="e">
        <f t="shared" ca="1" si="165"/>
        <v>#VALUE!</v>
      </c>
      <c r="CW131" s="389" t="e">
        <f ca="1">'Site&amp;Soil'!$G$173*EXP('Site&amp;Soil'!$G$174*CV131)</f>
        <v>#VALUE!</v>
      </c>
      <c r="CX131" s="389" t="e">
        <f t="shared" ca="1" si="134"/>
        <v>#VALUE!</v>
      </c>
      <c r="CY131" s="389">
        <f t="shared" si="178"/>
        <v>0</v>
      </c>
      <c r="CZ131" s="390" t="e">
        <f t="shared" ca="1" si="135"/>
        <v>#VALUE!</v>
      </c>
      <c r="DA131" s="391">
        <f t="shared" si="136"/>
        <v>0</v>
      </c>
      <c r="DB131" s="392">
        <f t="shared" si="137"/>
        <v>0</v>
      </c>
      <c r="DC131" s="392" t="e">
        <f t="shared" ca="1" si="166"/>
        <v>#VALUE!</v>
      </c>
      <c r="DD131" s="391" t="e">
        <f t="shared" ca="1" si="167"/>
        <v>#VALUE!</v>
      </c>
      <c r="DE131" s="391" t="e">
        <f t="shared" ca="1" si="138"/>
        <v>#VALUE!</v>
      </c>
      <c r="DF131" s="391" t="e">
        <f t="shared" ca="1" si="139"/>
        <v>#VALUE!</v>
      </c>
      <c r="DG131" s="391" t="e">
        <f t="shared" ca="1" si="140"/>
        <v>#VALUE!</v>
      </c>
      <c r="DH131" s="389" t="e">
        <f t="shared" ca="1" si="141"/>
        <v>#VALUE!</v>
      </c>
      <c r="DI131" s="389" t="e">
        <f t="shared" ca="1" si="142"/>
        <v>#VALUE!</v>
      </c>
      <c r="DJ131" s="393" t="e">
        <f t="shared" ca="1" si="143"/>
        <v>#VALUE!</v>
      </c>
      <c r="DK131" s="389" t="e">
        <f t="shared" ca="1" si="144"/>
        <v>#VALUE!</v>
      </c>
      <c r="DL131" s="394"/>
      <c r="DM131" s="372"/>
      <c r="DN131" s="389" t="e">
        <f t="shared" ca="1" si="168"/>
        <v>#VALUE!</v>
      </c>
      <c r="DO131" s="389" t="e">
        <f ca="1">'Site&amp;Soil'!$H$173*EXP('Site&amp;Soil'!$H$174*DN131)</f>
        <v>#VALUE!</v>
      </c>
      <c r="DP131" s="389" t="e">
        <f t="shared" ca="1" si="145"/>
        <v>#VALUE!</v>
      </c>
      <c r="DQ131" s="389">
        <f t="shared" si="179"/>
        <v>0</v>
      </c>
      <c r="DR131" s="390" t="e">
        <f t="shared" ca="1" si="146"/>
        <v>#VALUE!</v>
      </c>
      <c r="DS131" s="391">
        <f t="shared" si="147"/>
        <v>0</v>
      </c>
      <c r="DT131" s="392">
        <f t="shared" si="148"/>
        <v>0</v>
      </c>
      <c r="DU131" s="392" t="e">
        <f t="shared" ca="1" si="169"/>
        <v>#VALUE!</v>
      </c>
      <c r="DV131" s="391" t="e">
        <f t="shared" ca="1" si="170"/>
        <v>#VALUE!</v>
      </c>
      <c r="DW131" s="391" t="e">
        <f t="shared" ca="1" si="149"/>
        <v>#VALUE!</v>
      </c>
      <c r="DX131" s="391" t="e">
        <f t="shared" ca="1" si="150"/>
        <v>#VALUE!</v>
      </c>
      <c r="DY131" s="391" t="e">
        <f t="shared" ca="1" si="151"/>
        <v>#VALUE!</v>
      </c>
      <c r="DZ131" s="389" t="e">
        <f t="shared" ca="1" si="152"/>
        <v>#VALUE!</v>
      </c>
      <c r="EA131" s="389" t="e">
        <f t="shared" ca="1" si="153"/>
        <v>#VALUE!</v>
      </c>
      <c r="EB131" s="393" t="e">
        <f t="shared" ca="1" si="154"/>
        <v>#VALUE!</v>
      </c>
      <c r="EC131" s="389" t="e">
        <f t="shared" ca="1" si="155"/>
        <v>#VALUE!</v>
      </c>
      <c r="ED131" s="394"/>
      <c r="EE131" s="372"/>
      <c r="EF131" s="392"/>
      <c r="EG131" s="391"/>
      <c r="EH131" s="391"/>
      <c r="EI131" s="391"/>
      <c r="EJ131" s="372"/>
      <c r="EK131" s="372"/>
      <c r="EL131" s="372"/>
      <c r="EM131" s="372"/>
      <c r="EN131" s="372"/>
      <c r="EO131" s="372"/>
      <c r="EP131" s="372"/>
      <c r="EQ131" s="372"/>
      <c r="ER131" s="372"/>
      <c r="ES131" s="372"/>
      <c r="ET131" s="372"/>
    </row>
    <row r="132" spans="1:150" x14ac:dyDescent="0.2">
      <c r="A132" s="372"/>
      <c r="B132" s="372">
        <v>124</v>
      </c>
      <c r="C132" s="372" t="s">
        <v>303</v>
      </c>
      <c r="D132" s="388"/>
      <c r="E132" s="388"/>
      <c r="F132" s="19"/>
      <c r="G132" s="372"/>
      <c r="H132" s="389">
        <f t="shared" ca="1" si="171"/>
        <v>5.8910536538156917</v>
      </c>
      <c r="I132" s="389">
        <f ca="1">'Site&amp;Soil'!$F$173*EXP('Site&amp;Soil'!$F$174*H132)</f>
        <v>0</v>
      </c>
      <c r="J132" s="389">
        <f t="shared" ca="1" si="90"/>
        <v>0.45000000000000007</v>
      </c>
      <c r="K132" s="389">
        <f t="shared" ca="1" si="174"/>
        <v>0.2566091252630372</v>
      </c>
      <c r="L132" s="390">
        <f t="shared" ca="1" si="91"/>
        <v>3.2166084867447965E-3</v>
      </c>
      <c r="M132" s="391">
        <f t="shared" si="92"/>
        <v>0</v>
      </c>
      <c r="N132" s="392">
        <f t="shared" si="93"/>
        <v>0</v>
      </c>
      <c r="O132" s="392">
        <f t="shared" ca="1" si="156"/>
        <v>12056.991086524928</v>
      </c>
      <c r="P132" s="391">
        <f t="shared" ca="1" si="157"/>
        <v>0.49304980951276534</v>
      </c>
      <c r="Q132" s="391">
        <f t="shared" ca="1" si="94"/>
        <v>3.8782619853522451E-3</v>
      </c>
      <c r="R132" s="391">
        <f t="shared" ca="1" si="95"/>
        <v>4.8325748911650686E-4</v>
      </c>
      <c r="S132" s="391">
        <f t="shared" ca="1" si="96"/>
        <v>7.5444544360794173E-3</v>
      </c>
      <c r="T132" s="389">
        <f t="shared" ca="1" si="97"/>
        <v>5.8985981082517709</v>
      </c>
      <c r="U132" s="389">
        <f t="shared" ca="1" si="98"/>
        <v>0.40436914871329693</v>
      </c>
      <c r="V132" s="393">
        <f t="shared" ca="1" si="99"/>
        <v>2.5980542673188977E-3</v>
      </c>
      <c r="W132" s="389">
        <f t="shared" ca="1" si="100"/>
        <v>-5.7734539273753271E-3</v>
      </c>
      <c r="X132" s="394"/>
      <c r="Y132" s="372"/>
      <c r="Z132" s="389">
        <f t="shared" ca="1" si="172"/>
        <v>5.6901846295068221</v>
      </c>
      <c r="AA132" s="389">
        <f ca="1">'Site&amp;Soil'!$G$173*EXP('Site&amp;Soil'!$G$174*Z132)</f>
        <v>0</v>
      </c>
      <c r="AB132" s="389">
        <f t="shared" ca="1" si="101"/>
        <v>0.41625000000000001</v>
      </c>
      <c r="AC132" s="389">
        <f t="shared" si="175"/>
        <v>0</v>
      </c>
      <c r="AD132" s="390">
        <f t="shared" ca="1" si="102"/>
        <v>0</v>
      </c>
      <c r="AE132" s="391">
        <f t="shared" si="103"/>
        <v>0</v>
      </c>
      <c r="AF132" s="392">
        <f t="shared" si="104"/>
        <v>0</v>
      </c>
      <c r="AG132" s="392">
        <f t="shared" ca="1" si="158"/>
        <v>0</v>
      </c>
      <c r="AH132" s="391">
        <f t="shared" ca="1" si="159"/>
        <v>0</v>
      </c>
      <c r="AI132" s="391">
        <f t="shared" ca="1" si="105"/>
        <v>0</v>
      </c>
      <c r="AJ132" s="391">
        <f t="shared" ca="1" si="106"/>
        <v>0</v>
      </c>
      <c r="AK132" s="391">
        <f t="shared" ca="1" si="107"/>
        <v>1.1609789528324488E-3</v>
      </c>
      <c r="AL132" s="389">
        <f t="shared" ca="1" si="108"/>
        <v>5.6913456084596543</v>
      </c>
      <c r="AM132" s="389">
        <f t="shared" ca="1" si="109"/>
        <v>0.2877726095213311</v>
      </c>
      <c r="AN132" s="393">
        <f t="shared" ca="1" si="110"/>
        <v>0</v>
      </c>
      <c r="AO132" s="389">
        <f t="shared" ca="1" si="111"/>
        <v>6.2415718133787329E-3</v>
      </c>
      <c r="AP132" s="394"/>
      <c r="AQ132" s="372"/>
      <c r="AR132" s="389">
        <f t="shared" ca="1" si="173"/>
        <v>4.5599999999999969</v>
      </c>
      <c r="AS132" s="389">
        <f ca="1">'Site&amp;Soil'!$H$173*EXP('Site&amp;Soil'!$H$174*AR132)</f>
        <v>0</v>
      </c>
      <c r="AT132" s="389">
        <f t="shared" ca="1" si="112"/>
        <v>0.38250000000000001</v>
      </c>
      <c r="AU132" s="389">
        <f t="shared" si="176"/>
        <v>0</v>
      </c>
      <c r="AV132" s="390">
        <f t="shared" ca="1" si="113"/>
        <v>0</v>
      </c>
      <c r="AW132" s="391">
        <f t="shared" si="114"/>
        <v>0</v>
      </c>
      <c r="AX132" s="392">
        <f t="shared" si="115"/>
        <v>0</v>
      </c>
      <c r="AY132" s="392">
        <f t="shared" ca="1" si="160"/>
        <v>0</v>
      </c>
      <c r="AZ132" s="391">
        <f t="shared" ca="1" si="161"/>
        <v>0</v>
      </c>
      <c r="BA132" s="391">
        <f t="shared" ca="1" si="116"/>
        <v>0</v>
      </c>
      <c r="BB132" s="391">
        <f t="shared" ca="1" si="117"/>
        <v>0</v>
      </c>
      <c r="BC132" s="391">
        <f t="shared" ca="1" si="118"/>
        <v>0</v>
      </c>
      <c r="BD132" s="389">
        <f t="shared" ca="1" si="119"/>
        <v>4.5599999999999969</v>
      </c>
      <c r="BE132" s="389">
        <f t="shared" ca="1" si="120"/>
        <v>6.11999999999987E-2</v>
      </c>
      <c r="BF132" s="393">
        <f t="shared" ca="1" si="121"/>
        <v>0</v>
      </c>
      <c r="BG132" s="389">
        <f t="shared" ca="1" si="122"/>
        <v>0</v>
      </c>
      <c r="BH132" s="394"/>
      <c r="BI132" s="372"/>
      <c r="BJ132" s="392"/>
      <c r="BK132" s="391"/>
      <c r="BL132" s="391"/>
      <c r="BM132" s="391"/>
      <c r="BN132" s="372"/>
      <c r="BO132" s="372"/>
      <c r="BP132" s="372"/>
      <c r="BQ132" s="372"/>
      <c r="BR132" s="372"/>
      <c r="BS132" s="372"/>
      <c r="BT132" s="372"/>
      <c r="BU132" s="372"/>
      <c r="BV132" s="372"/>
      <c r="BW132" s="372"/>
      <c r="BX132" s="372"/>
      <c r="BZ132" s="388"/>
      <c r="CA132" s="388"/>
      <c r="CB132" s="19"/>
      <c r="CC132" s="372"/>
      <c r="CD132" s="389" t="e">
        <f t="shared" ca="1" si="162"/>
        <v>#VALUE!</v>
      </c>
      <c r="CE132" s="389" t="e">
        <f ca="1">'Site&amp;Soil'!$F$173*EXP('Site&amp;Soil'!$F$174*CD132)</f>
        <v>#VALUE!</v>
      </c>
      <c r="CF132" s="389" t="e">
        <f t="shared" ca="1" si="123"/>
        <v>#VALUE!</v>
      </c>
      <c r="CG132" s="389">
        <f t="shared" si="177"/>
        <v>0</v>
      </c>
      <c r="CH132" s="390" t="e">
        <f t="shared" ca="1" si="124"/>
        <v>#VALUE!</v>
      </c>
      <c r="CI132" s="391">
        <f t="shared" si="125"/>
        <v>0</v>
      </c>
      <c r="CJ132" s="392">
        <f t="shared" si="126"/>
        <v>0</v>
      </c>
      <c r="CK132" s="392" t="e">
        <f t="shared" ca="1" si="163"/>
        <v>#VALUE!</v>
      </c>
      <c r="CL132" s="391" t="e">
        <f t="shared" ca="1" si="164"/>
        <v>#VALUE!</v>
      </c>
      <c r="CM132" s="391" t="e">
        <f t="shared" ca="1" si="127"/>
        <v>#VALUE!</v>
      </c>
      <c r="CN132" s="391" t="e">
        <f t="shared" ca="1" si="128"/>
        <v>#VALUE!</v>
      </c>
      <c r="CO132" s="391" t="e">
        <f t="shared" ca="1" si="129"/>
        <v>#VALUE!</v>
      </c>
      <c r="CP132" s="389" t="e">
        <f t="shared" ca="1" si="130"/>
        <v>#VALUE!</v>
      </c>
      <c r="CQ132" s="389" t="e">
        <f t="shared" ca="1" si="131"/>
        <v>#VALUE!</v>
      </c>
      <c r="CR132" s="393" t="e">
        <f t="shared" ca="1" si="132"/>
        <v>#VALUE!</v>
      </c>
      <c r="CS132" s="389" t="e">
        <f t="shared" ca="1" si="133"/>
        <v>#VALUE!</v>
      </c>
      <c r="CT132" s="394"/>
      <c r="CU132" s="372"/>
      <c r="CV132" s="389" t="e">
        <f t="shared" ca="1" si="165"/>
        <v>#VALUE!</v>
      </c>
      <c r="CW132" s="389" t="e">
        <f ca="1">'Site&amp;Soil'!$G$173*EXP('Site&amp;Soil'!$G$174*CV132)</f>
        <v>#VALUE!</v>
      </c>
      <c r="CX132" s="389" t="e">
        <f t="shared" ca="1" si="134"/>
        <v>#VALUE!</v>
      </c>
      <c r="CY132" s="389">
        <f t="shared" si="178"/>
        <v>0</v>
      </c>
      <c r="CZ132" s="390" t="e">
        <f t="shared" ca="1" si="135"/>
        <v>#VALUE!</v>
      </c>
      <c r="DA132" s="391">
        <f t="shared" si="136"/>
        <v>0</v>
      </c>
      <c r="DB132" s="392">
        <f t="shared" si="137"/>
        <v>0</v>
      </c>
      <c r="DC132" s="392" t="e">
        <f t="shared" ca="1" si="166"/>
        <v>#VALUE!</v>
      </c>
      <c r="DD132" s="391" t="e">
        <f t="shared" ca="1" si="167"/>
        <v>#VALUE!</v>
      </c>
      <c r="DE132" s="391" t="e">
        <f t="shared" ca="1" si="138"/>
        <v>#VALUE!</v>
      </c>
      <c r="DF132" s="391" t="e">
        <f t="shared" ca="1" si="139"/>
        <v>#VALUE!</v>
      </c>
      <c r="DG132" s="391" t="e">
        <f t="shared" ca="1" si="140"/>
        <v>#VALUE!</v>
      </c>
      <c r="DH132" s="389" t="e">
        <f t="shared" ca="1" si="141"/>
        <v>#VALUE!</v>
      </c>
      <c r="DI132" s="389" t="e">
        <f t="shared" ca="1" si="142"/>
        <v>#VALUE!</v>
      </c>
      <c r="DJ132" s="393" t="e">
        <f t="shared" ca="1" si="143"/>
        <v>#VALUE!</v>
      </c>
      <c r="DK132" s="389" t="e">
        <f t="shared" ca="1" si="144"/>
        <v>#VALUE!</v>
      </c>
      <c r="DL132" s="394"/>
      <c r="DM132" s="372"/>
      <c r="DN132" s="389" t="e">
        <f t="shared" ca="1" si="168"/>
        <v>#VALUE!</v>
      </c>
      <c r="DO132" s="389" t="e">
        <f ca="1">'Site&amp;Soil'!$H$173*EXP('Site&amp;Soil'!$H$174*DN132)</f>
        <v>#VALUE!</v>
      </c>
      <c r="DP132" s="389" t="e">
        <f t="shared" ca="1" si="145"/>
        <v>#VALUE!</v>
      </c>
      <c r="DQ132" s="389">
        <f t="shared" si="179"/>
        <v>0</v>
      </c>
      <c r="DR132" s="390" t="e">
        <f t="shared" ca="1" si="146"/>
        <v>#VALUE!</v>
      </c>
      <c r="DS132" s="391">
        <f t="shared" si="147"/>
        <v>0</v>
      </c>
      <c r="DT132" s="392">
        <f t="shared" si="148"/>
        <v>0</v>
      </c>
      <c r="DU132" s="392" t="e">
        <f t="shared" ca="1" si="169"/>
        <v>#VALUE!</v>
      </c>
      <c r="DV132" s="391" t="e">
        <f t="shared" ca="1" si="170"/>
        <v>#VALUE!</v>
      </c>
      <c r="DW132" s="391" t="e">
        <f t="shared" ca="1" si="149"/>
        <v>#VALUE!</v>
      </c>
      <c r="DX132" s="391" t="e">
        <f t="shared" ca="1" si="150"/>
        <v>#VALUE!</v>
      </c>
      <c r="DY132" s="391" t="e">
        <f t="shared" ca="1" si="151"/>
        <v>#VALUE!</v>
      </c>
      <c r="DZ132" s="389" t="e">
        <f t="shared" ca="1" si="152"/>
        <v>#VALUE!</v>
      </c>
      <c r="EA132" s="389" t="e">
        <f t="shared" ca="1" si="153"/>
        <v>#VALUE!</v>
      </c>
      <c r="EB132" s="393" t="e">
        <f t="shared" ca="1" si="154"/>
        <v>#VALUE!</v>
      </c>
      <c r="EC132" s="389" t="e">
        <f t="shared" ca="1" si="155"/>
        <v>#VALUE!</v>
      </c>
      <c r="ED132" s="394"/>
      <c r="EE132" s="372"/>
      <c r="EF132" s="392"/>
      <c r="EG132" s="391"/>
      <c r="EH132" s="391"/>
      <c r="EI132" s="391"/>
      <c r="EJ132" s="372"/>
      <c r="EK132" s="372"/>
      <c r="EL132" s="372"/>
      <c r="EM132" s="372"/>
      <c r="EN132" s="372"/>
      <c r="EO132" s="372"/>
      <c r="EP132" s="372"/>
      <c r="EQ132" s="372"/>
      <c r="ER132" s="372"/>
      <c r="ES132" s="372"/>
      <c r="ET132" s="372"/>
    </row>
    <row r="133" spans="1:150" x14ac:dyDescent="0.2">
      <c r="A133" s="372"/>
      <c r="B133" s="372">
        <v>125</v>
      </c>
      <c r="C133" s="372" t="s">
        <v>304</v>
      </c>
      <c r="D133" s="388"/>
      <c r="E133" s="388"/>
      <c r="F133" s="19"/>
      <c r="G133" s="372"/>
      <c r="H133" s="389">
        <f t="shared" ca="1" si="171"/>
        <v>5.8928246543243956</v>
      </c>
      <c r="I133" s="389">
        <f ca="1">'Site&amp;Soil'!$F$173*EXP('Site&amp;Soil'!$F$174*H133)</f>
        <v>0</v>
      </c>
      <c r="J133" s="389">
        <f t="shared" ca="1" si="90"/>
        <v>0.45000000000000007</v>
      </c>
      <c r="K133" s="389">
        <f t="shared" ca="1" si="174"/>
        <v>0.31935521622611851</v>
      </c>
      <c r="L133" s="390">
        <f t="shared" ca="1" si="91"/>
        <v>3.9864318999425974E-3</v>
      </c>
      <c r="M133" s="391">
        <f t="shared" si="92"/>
        <v>0</v>
      </c>
      <c r="N133" s="392">
        <f t="shared" si="93"/>
        <v>0</v>
      </c>
      <c r="O133" s="392">
        <f t="shared" ca="1" si="156"/>
        <v>11962.152453010782</v>
      </c>
      <c r="P133" s="391">
        <f t="shared" ca="1" si="157"/>
        <v>0.4891715475274131</v>
      </c>
      <c r="Q133" s="391">
        <f t="shared" ca="1" si="94"/>
        <v>4.768630613065877E-3</v>
      </c>
      <c r="R133" s="391">
        <f t="shared" ca="1" si="95"/>
        <v>5.9468287639739392E-4</v>
      </c>
      <c r="S133" s="391">
        <f t="shared" ca="1" si="96"/>
        <v>9.2754394148188493E-3</v>
      </c>
      <c r="T133" s="389">
        <f t="shared" ca="1" si="97"/>
        <v>5.9021000937392145</v>
      </c>
      <c r="U133" s="389">
        <f t="shared" ca="1" si="98"/>
        <v>0.4059450421826466</v>
      </c>
      <c r="V133" s="393">
        <f t="shared" ca="1" si="99"/>
        <v>3.2722113719435993E-3</v>
      </c>
      <c r="W133" s="389">
        <f t="shared" ca="1" si="100"/>
        <v>-7.2715808265413307E-3</v>
      </c>
      <c r="X133" s="394"/>
      <c r="Y133" s="372"/>
      <c r="Z133" s="389">
        <f t="shared" ca="1" si="172"/>
        <v>5.6975871802730333</v>
      </c>
      <c r="AA133" s="389">
        <f ca="1">'Site&amp;Soil'!$G$173*EXP('Site&amp;Soil'!$G$174*Z133)</f>
        <v>0</v>
      </c>
      <c r="AB133" s="389">
        <f t="shared" ca="1" si="101"/>
        <v>0.41625000000000001</v>
      </c>
      <c r="AC133" s="389">
        <f t="shared" si="175"/>
        <v>0</v>
      </c>
      <c r="AD133" s="390">
        <f t="shared" ca="1" si="102"/>
        <v>0</v>
      </c>
      <c r="AE133" s="391">
        <f t="shared" si="103"/>
        <v>0</v>
      </c>
      <c r="AF133" s="392">
        <f t="shared" si="104"/>
        <v>0</v>
      </c>
      <c r="AG133" s="392">
        <f t="shared" ca="1" si="158"/>
        <v>0</v>
      </c>
      <c r="AH133" s="391">
        <f t="shared" ca="1" si="159"/>
        <v>0</v>
      </c>
      <c r="AI133" s="391">
        <f t="shared" ca="1" si="105"/>
        <v>0</v>
      </c>
      <c r="AJ133" s="391">
        <f t="shared" ca="1" si="106"/>
        <v>0</v>
      </c>
      <c r="AK133" s="391">
        <f t="shared" ca="1" si="107"/>
        <v>1.42866757092467E-3</v>
      </c>
      <c r="AL133" s="389">
        <f t="shared" ca="1" si="108"/>
        <v>5.6990158478439579</v>
      </c>
      <c r="AM133" s="389">
        <f t="shared" ca="1" si="109"/>
        <v>0.29096534666504748</v>
      </c>
      <c r="AN133" s="393">
        <f t="shared" ca="1" si="110"/>
        <v>0</v>
      </c>
      <c r="AO133" s="389">
        <f t="shared" ca="1" si="111"/>
        <v>7.8611684611257643E-3</v>
      </c>
      <c r="AP133" s="394"/>
      <c r="AQ133" s="372"/>
      <c r="AR133" s="389">
        <f t="shared" ca="1" si="173"/>
        <v>4.5599999999999969</v>
      </c>
      <c r="AS133" s="389">
        <f ca="1">'Site&amp;Soil'!$H$173*EXP('Site&amp;Soil'!$H$174*AR133)</f>
        <v>0</v>
      </c>
      <c r="AT133" s="389">
        <f t="shared" ca="1" si="112"/>
        <v>0.38250000000000001</v>
      </c>
      <c r="AU133" s="389">
        <f t="shared" si="176"/>
        <v>0</v>
      </c>
      <c r="AV133" s="390">
        <f t="shared" ca="1" si="113"/>
        <v>0</v>
      </c>
      <c r="AW133" s="391">
        <f t="shared" si="114"/>
        <v>0</v>
      </c>
      <c r="AX133" s="392">
        <f t="shared" si="115"/>
        <v>0</v>
      </c>
      <c r="AY133" s="392">
        <f t="shared" ca="1" si="160"/>
        <v>0</v>
      </c>
      <c r="AZ133" s="391">
        <f t="shared" ca="1" si="161"/>
        <v>0</v>
      </c>
      <c r="BA133" s="391">
        <f t="shared" ca="1" si="116"/>
        <v>0</v>
      </c>
      <c r="BB133" s="391">
        <f t="shared" ca="1" si="117"/>
        <v>0</v>
      </c>
      <c r="BC133" s="391">
        <f t="shared" ca="1" si="118"/>
        <v>0</v>
      </c>
      <c r="BD133" s="389">
        <f t="shared" ca="1" si="119"/>
        <v>4.5599999999999969</v>
      </c>
      <c r="BE133" s="389">
        <f t="shared" ca="1" si="120"/>
        <v>6.11999999999987E-2</v>
      </c>
      <c r="BF133" s="393">
        <f t="shared" ca="1" si="121"/>
        <v>0</v>
      </c>
      <c r="BG133" s="389">
        <f t="shared" ca="1" si="122"/>
        <v>0</v>
      </c>
      <c r="BH133" s="394"/>
      <c r="BI133" s="372"/>
      <c r="BJ133" s="392"/>
      <c r="BK133" s="391"/>
      <c r="BL133" s="391"/>
      <c r="BM133" s="391"/>
      <c r="BN133" s="372"/>
      <c r="BO133" s="372"/>
      <c r="BP133" s="372"/>
      <c r="BQ133" s="372"/>
      <c r="BR133" s="372"/>
      <c r="BS133" s="372"/>
      <c r="BT133" s="372"/>
      <c r="BU133" s="372"/>
      <c r="BV133" s="372"/>
      <c r="BW133" s="372"/>
      <c r="BX133" s="372"/>
      <c r="BZ133" s="388"/>
      <c r="CA133" s="388"/>
      <c r="CB133" s="19"/>
      <c r="CC133" s="372"/>
      <c r="CD133" s="389" t="e">
        <f t="shared" ca="1" si="162"/>
        <v>#VALUE!</v>
      </c>
      <c r="CE133" s="389" t="e">
        <f ca="1">'Site&amp;Soil'!$F$173*EXP('Site&amp;Soil'!$F$174*CD133)</f>
        <v>#VALUE!</v>
      </c>
      <c r="CF133" s="389" t="e">
        <f t="shared" ca="1" si="123"/>
        <v>#VALUE!</v>
      </c>
      <c r="CG133" s="389">
        <f t="shared" si="177"/>
        <v>0</v>
      </c>
      <c r="CH133" s="390" t="e">
        <f t="shared" ca="1" si="124"/>
        <v>#VALUE!</v>
      </c>
      <c r="CI133" s="391">
        <f t="shared" si="125"/>
        <v>0</v>
      </c>
      <c r="CJ133" s="392">
        <f t="shared" si="126"/>
        <v>0</v>
      </c>
      <c r="CK133" s="392" t="e">
        <f t="shared" ca="1" si="163"/>
        <v>#VALUE!</v>
      </c>
      <c r="CL133" s="391" t="e">
        <f t="shared" ca="1" si="164"/>
        <v>#VALUE!</v>
      </c>
      <c r="CM133" s="391" t="e">
        <f t="shared" ca="1" si="127"/>
        <v>#VALUE!</v>
      </c>
      <c r="CN133" s="391" t="e">
        <f t="shared" ca="1" si="128"/>
        <v>#VALUE!</v>
      </c>
      <c r="CO133" s="391" t="e">
        <f t="shared" ca="1" si="129"/>
        <v>#VALUE!</v>
      </c>
      <c r="CP133" s="389" t="e">
        <f t="shared" ca="1" si="130"/>
        <v>#VALUE!</v>
      </c>
      <c r="CQ133" s="389" t="e">
        <f t="shared" ca="1" si="131"/>
        <v>#VALUE!</v>
      </c>
      <c r="CR133" s="393" t="e">
        <f t="shared" ca="1" si="132"/>
        <v>#VALUE!</v>
      </c>
      <c r="CS133" s="389" t="e">
        <f t="shared" ca="1" si="133"/>
        <v>#VALUE!</v>
      </c>
      <c r="CT133" s="394"/>
      <c r="CU133" s="372"/>
      <c r="CV133" s="389" t="e">
        <f t="shared" ca="1" si="165"/>
        <v>#VALUE!</v>
      </c>
      <c r="CW133" s="389" t="e">
        <f ca="1">'Site&amp;Soil'!$G$173*EXP('Site&amp;Soil'!$G$174*CV133)</f>
        <v>#VALUE!</v>
      </c>
      <c r="CX133" s="389" t="e">
        <f t="shared" ca="1" si="134"/>
        <v>#VALUE!</v>
      </c>
      <c r="CY133" s="389">
        <f t="shared" si="178"/>
        <v>0</v>
      </c>
      <c r="CZ133" s="390" t="e">
        <f t="shared" ca="1" si="135"/>
        <v>#VALUE!</v>
      </c>
      <c r="DA133" s="391">
        <f t="shared" si="136"/>
        <v>0</v>
      </c>
      <c r="DB133" s="392">
        <f t="shared" si="137"/>
        <v>0</v>
      </c>
      <c r="DC133" s="392" t="e">
        <f t="shared" ca="1" si="166"/>
        <v>#VALUE!</v>
      </c>
      <c r="DD133" s="391" t="e">
        <f t="shared" ca="1" si="167"/>
        <v>#VALUE!</v>
      </c>
      <c r="DE133" s="391" t="e">
        <f t="shared" ca="1" si="138"/>
        <v>#VALUE!</v>
      </c>
      <c r="DF133" s="391" t="e">
        <f t="shared" ca="1" si="139"/>
        <v>#VALUE!</v>
      </c>
      <c r="DG133" s="391" t="e">
        <f t="shared" ca="1" si="140"/>
        <v>#VALUE!</v>
      </c>
      <c r="DH133" s="389" t="e">
        <f t="shared" ca="1" si="141"/>
        <v>#VALUE!</v>
      </c>
      <c r="DI133" s="389" t="e">
        <f t="shared" ca="1" si="142"/>
        <v>#VALUE!</v>
      </c>
      <c r="DJ133" s="393" t="e">
        <f t="shared" ca="1" si="143"/>
        <v>#VALUE!</v>
      </c>
      <c r="DK133" s="389" t="e">
        <f t="shared" ca="1" si="144"/>
        <v>#VALUE!</v>
      </c>
      <c r="DL133" s="394"/>
      <c r="DM133" s="372"/>
      <c r="DN133" s="389" t="e">
        <f t="shared" ca="1" si="168"/>
        <v>#VALUE!</v>
      </c>
      <c r="DO133" s="389" t="e">
        <f ca="1">'Site&amp;Soil'!$H$173*EXP('Site&amp;Soil'!$H$174*DN133)</f>
        <v>#VALUE!</v>
      </c>
      <c r="DP133" s="389" t="e">
        <f t="shared" ca="1" si="145"/>
        <v>#VALUE!</v>
      </c>
      <c r="DQ133" s="389">
        <f t="shared" si="179"/>
        <v>0</v>
      </c>
      <c r="DR133" s="390" t="e">
        <f t="shared" ca="1" si="146"/>
        <v>#VALUE!</v>
      </c>
      <c r="DS133" s="391">
        <f t="shared" si="147"/>
        <v>0</v>
      </c>
      <c r="DT133" s="392">
        <f t="shared" si="148"/>
        <v>0</v>
      </c>
      <c r="DU133" s="392" t="e">
        <f t="shared" ca="1" si="169"/>
        <v>#VALUE!</v>
      </c>
      <c r="DV133" s="391" t="e">
        <f t="shared" ca="1" si="170"/>
        <v>#VALUE!</v>
      </c>
      <c r="DW133" s="391" t="e">
        <f t="shared" ca="1" si="149"/>
        <v>#VALUE!</v>
      </c>
      <c r="DX133" s="391" t="e">
        <f t="shared" ca="1" si="150"/>
        <v>#VALUE!</v>
      </c>
      <c r="DY133" s="391" t="e">
        <f t="shared" ca="1" si="151"/>
        <v>#VALUE!</v>
      </c>
      <c r="DZ133" s="389" t="e">
        <f t="shared" ca="1" si="152"/>
        <v>#VALUE!</v>
      </c>
      <c r="EA133" s="389" t="e">
        <f t="shared" ca="1" si="153"/>
        <v>#VALUE!</v>
      </c>
      <c r="EB133" s="393" t="e">
        <f t="shared" ca="1" si="154"/>
        <v>#VALUE!</v>
      </c>
      <c r="EC133" s="389" t="e">
        <f t="shared" ca="1" si="155"/>
        <v>#VALUE!</v>
      </c>
      <c r="ED133" s="394"/>
      <c r="EE133" s="372"/>
      <c r="EF133" s="392"/>
      <c r="EG133" s="391"/>
      <c r="EH133" s="391"/>
      <c r="EI133" s="391"/>
      <c r="EJ133" s="372"/>
      <c r="EK133" s="372"/>
      <c r="EL133" s="372"/>
      <c r="EM133" s="372"/>
      <c r="EN133" s="372"/>
      <c r="EO133" s="372"/>
      <c r="EP133" s="372"/>
      <c r="EQ133" s="372"/>
      <c r="ER133" s="372"/>
      <c r="ES133" s="372"/>
      <c r="ET133" s="372"/>
    </row>
    <row r="134" spans="1:150" x14ac:dyDescent="0.2">
      <c r="A134" s="372"/>
      <c r="B134" s="372">
        <v>126</v>
      </c>
      <c r="C134" s="372" t="s">
        <v>305</v>
      </c>
      <c r="D134" s="388"/>
      <c r="E134" s="388"/>
      <c r="F134" s="19"/>
      <c r="G134" s="372"/>
      <c r="H134" s="389">
        <f t="shared" ca="1" si="171"/>
        <v>5.8948285129126736</v>
      </c>
      <c r="I134" s="389">
        <f ca="1">'Site&amp;Soil'!$F$173*EXP('Site&amp;Soil'!$F$174*H134)</f>
        <v>0</v>
      </c>
      <c r="J134" s="389">
        <f t="shared" ca="1" si="90"/>
        <v>0.45000000000000007</v>
      </c>
      <c r="K134" s="389">
        <f t="shared" ca="1" si="174"/>
        <v>0.37336407417040579</v>
      </c>
      <c r="L134" s="390">
        <f t="shared" ca="1" si="91"/>
        <v>4.6386127702873767E-3</v>
      </c>
      <c r="M134" s="391">
        <f t="shared" si="92"/>
        <v>0</v>
      </c>
      <c r="N134" s="392">
        <f t="shared" si="93"/>
        <v>0</v>
      </c>
      <c r="O134" s="392">
        <f t="shared" ca="1" si="156"/>
        <v>11845.540833479923</v>
      </c>
      <c r="P134" s="391">
        <f t="shared" ca="1" si="157"/>
        <v>0.48440291691434723</v>
      </c>
      <c r="Q134" s="391">
        <f t="shared" ca="1" si="94"/>
        <v>5.4946876981140551E-3</v>
      </c>
      <c r="R134" s="391">
        <f t="shared" ca="1" si="95"/>
        <v>6.8585531435850946E-4</v>
      </c>
      <c r="S134" s="391">
        <f t="shared" ca="1" si="96"/>
        <v>1.0686294186123433E-2</v>
      </c>
      <c r="T134" s="389">
        <f t="shared" ca="1" si="97"/>
        <v>5.9055148070987968</v>
      </c>
      <c r="U134" s="389">
        <f t="shared" ca="1" si="98"/>
        <v>0.40748166319445861</v>
      </c>
      <c r="V134" s="393">
        <f t="shared" ca="1" si="99"/>
        <v>3.8703960177547377E-3</v>
      </c>
      <c r="W134" s="389">
        <f t="shared" ca="1" si="100"/>
        <v>-8.6008800394549705E-3</v>
      </c>
      <c r="X134" s="394"/>
      <c r="Y134" s="372"/>
      <c r="Z134" s="389">
        <f t="shared" ca="1" si="172"/>
        <v>5.7068770163050839</v>
      </c>
      <c r="AA134" s="389">
        <f ca="1">'Site&amp;Soil'!$G$173*EXP('Site&amp;Soil'!$G$174*Z134)</f>
        <v>0</v>
      </c>
      <c r="AB134" s="389">
        <f t="shared" ca="1" si="101"/>
        <v>0.41625000000000001</v>
      </c>
      <c r="AC134" s="389">
        <f t="shared" si="175"/>
        <v>0</v>
      </c>
      <c r="AD134" s="390">
        <f t="shared" ca="1" si="102"/>
        <v>0</v>
      </c>
      <c r="AE134" s="391">
        <f t="shared" si="103"/>
        <v>0</v>
      </c>
      <c r="AF134" s="392">
        <f t="shared" si="104"/>
        <v>0</v>
      </c>
      <c r="AG134" s="392">
        <f t="shared" ca="1" si="158"/>
        <v>0</v>
      </c>
      <c r="AH134" s="391">
        <f t="shared" ca="1" si="159"/>
        <v>0</v>
      </c>
      <c r="AI134" s="391">
        <f t="shared" ca="1" si="105"/>
        <v>0</v>
      </c>
      <c r="AJ134" s="391">
        <f t="shared" ca="1" si="106"/>
        <v>0</v>
      </c>
      <c r="AK134" s="391">
        <f t="shared" ca="1" si="107"/>
        <v>1.647700454915338E-3</v>
      </c>
      <c r="AL134" s="389">
        <f t="shared" ca="1" si="108"/>
        <v>5.7085247167599995</v>
      </c>
      <c r="AM134" s="389">
        <f t="shared" ca="1" si="109"/>
        <v>0.29492341335134981</v>
      </c>
      <c r="AN134" s="393">
        <f t="shared" ca="1" si="110"/>
        <v>0</v>
      </c>
      <c r="AO134" s="389">
        <f t="shared" ca="1" si="111"/>
        <v>9.2982486913026734E-3</v>
      </c>
      <c r="AP134" s="394"/>
      <c r="AQ134" s="372"/>
      <c r="AR134" s="389">
        <f t="shared" ca="1" si="173"/>
        <v>4.5599999999999969</v>
      </c>
      <c r="AS134" s="389">
        <f ca="1">'Site&amp;Soil'!$H$173*EXP('Site&amp;Soil'!$H$174*AR134)</f>
        <v>0</v>
      </c>
      <c r="AT134" s="389">
        <f t="shared" ca="1" si="112"/>
        <v>0.38250000000000001</v>
      </c>
      <c r="AU134" s="389">
        <f t="shared" si="176"/>
        <v>0</v>
      </c>
      <c r="AV134" s="390">
        <f t="shared" ca="1" si="113"/>
        <v>0</v>
      </c>
      <c r="AW134" s="391">
        <f t="shared" si="114"/>
        <v>0</v>
      </c>
      <c r="AX134" s="392">
        <f t="shared" si="115"/>
        <v>0</v>
      </c>
      <c r="AY134" s="392">
        <f t="shared" ca="1" si="160"/>
        <v>0</v>
      </c>
      <c r="AZ134" s="391">
        <f t="shared" ca="1" si="161"/>
        <v>0</v>
      </c>
      <c r="BA134" s="391">
        <f t="shared" ca="1" si="116"/>
        <v>0</v>
      </c>
      <c r="BB134" s="391">
        <f t="shared" ca="1" si="117"/>
        <v>0</v>
      </c>
      <c r="BC134" s="391">
        <f t="shared" ca="1" si="118"/>
        <v>0</v>
      </c>
      <c r="BD134" s="389">
        <f t="shared" ca="1" si="119"/>
        <v>4.5599999999999969</v>
      </c>
      <c r="BE134" s="389">
        <f t="shared" ca="1" si="120"/>
        <v>6.11999999999987E-2</v>
      </c>
      <c r="BF134" s="393">
        <f t="shared" ca="1" si="121"/>
        <v>0</v>
      </c>
      <c r="BG134" s="389">
        <f t="shared" ca="1" si="122"/>
        <v>0</v>
      </c>
      <c r="BH134" s="394"/>
      <c r="BI134" s="372"/>
      <c r="BJ134" s="392"/>
      <c r="BK134" s="391"/>
      <c r="BL134" s="391"/>
      <c r="BM134" s="391"/>
      <c r="BN134" s="372"/>
      <c r="BO134" s="372"/>
      <c r="BP134" s="372"/>
      <c r="BQ134" s="372"/>
      <c r="BR134" s="372"/>
      <c r="BS134" s="372"/>
      <c r="BT134" s="372"/>
      <c r="BU134" s="372"/>
      <c r="BV134" s="372"/>
      <c r="BW134" s="372"/>
      <c r="BX134" s="372"/>
      <c r="BZ134" s="388"/>
      <c r="CA134" s="388"/>
      <c r="CB134" s="19"/>
      <c r="CC134" s="372"/>
      <c r="CD134" s="389" t="e">
        <f t="shared" ca="1" si="162"/>
        <v>#VALUE!</v>
      </c>
      <c r="CE134" s="389" t="e">
        <f ca="1">'Site&amp;Soil'!$F$173*EXP('Site&amp;Soil'!$F$174*CD134)</f>
        <v>#VALUE!</v>
      </c>
      <c r="CF134" s="389" t="e">
        <f t="shared" ca="1" si="123"/>
        <v>#VALUE!</v>
      </c>
      <c r="CG134" s="389">
        <f t="shared" si="177"/>
        <v>0</v>
      </c>
      <c r="CH134" s="390" t="e">
        <f t="shared" ca="1" si="124"/>
        <v>#VALUE!</v>
      </c>
      <c r="CI134" s="391">
        <f t="shared" si="125"/>
        <v>0</v>
      </c>
      <c r="CJ134" s="392">
        <f t="shared" si="126"/>
        <v>0</v>
      </c>
      <c r="CK134" s="392" t="e">
        <f t="shared" ca="1" si="163"/>
        <v>#VALUE!</v>
      </c>
      <c r="CL134" s="391" t="e">
        <f t="shared" ca="1" si="164"/>
        <v>#VALUE!</v>
      </c>
      <c r="CM134" s="391" t="e">
        <f t="shared" ca="1" si="127"/>
        <v>#VALUE!</v>
      </c>
      <c r="CN134" s="391" t="e">
        <f t="shared" ca="1" si="128"/>
        <v>#VALUE!</v>
      </c>
      <c r="CO134" s="391" t="e">
        <f t="shared" ca="1" si="129"/>
        <v>#VALUE!</v>
      </c>
      <c r="CP134" s="389" t="e">
        <f t="shared" ca="1" si="130"/>
        <v>#VALUE!</v>
      </c>
      <c r="CQ134" s="389" t="e">
        <f t="shared" ca="1" si="131"/>
        <v>#VALUE!</v>
      </c>
      <c r="CR134" s="393" t="e">
        <f t="shared" ca="1" si="132"/>
        <v>#VALUE!</v>
      </c>
      <c r="CS134" s="389" t="e">
        <f t="shared" ca="1" si="133"/>
        <v>#VALUE!</v>
      </c>
      <c r="CT134" s="394"/>
      <c r="CU134" s="372"/>
      <c r="CV134" s="389" t="e">
        <f t="shared" ca="1" si="165"/>
        <v>#VALUE!</v>
      </c>
      <c r="CW134" s="389" t="e">
        <f ca="1">'Site&amp;Soil'!$G$173*EXP('Site&amp;Soil'!$G$174*CV134)</f>
        <v>#VALUE!</v>
      </c>
      <c r="CX134" s="389" t="e">
        <f t="shared" ca="1" si="134"/>
        <v>#VALUE!</v>
      </c>
      <c r="CY134" s="389">
        <f t="shared" si="178"/>
        <v>0</v>
      </c>
      <c r="CZ134" s="390" t="e">
        <f t="shared" ca="1" si="135"/>
        <v>#VALUE!</v>
      </c>
      <c r="DA134" s="391">
        <f t="shared" si="136"/>
        <v>0</v>
      </c>
      <c r="DB134" s="392">
        <f t="shared" si="137"/>
        <v>0</v>
      </c>
      <c r="DC134" s="392" t="e">
        <f t="shared" ca="1" si="166"/>
        <v>#VALUE!</v>
      </c>
      <c r="DD134" s="391" t="e">
        <f t="shared" ca="1" si="167"/>
        <v>#VALUE!</v>
      </c>
      <c r="DE134" s="391" t="e">
        <f t="shared" ca="1" si="138"/>
        <v>#VALUE!</v>
      </c>
      <c r="DF134" s="391" t="e">
        <f t="shared" ca="1" si="139"/>
        <v>#VALUE!</v>
      </c>
      <c r="DG134" s="391" t="e">
        <f t="shared" ca="1" si="140"/>
        <v>#VALUE!</v>
      </c>
      <c r="DH134" s="389" t="e">
        <f t="shared" ca="1" si="141"/>
        <v>#VALUE!</v>
      </c>
      <c r="DI134" s="389" t="e">
        <f t="shared" ca="1" si="142"/>
        <v>#VALUE!</v>
      </c>
      <c r="DJ134" s="393" t="e">
        <f t="shared" ca="1" si="143"/>
        <v>#VALUE!</v>
      </c>
      <c r="DK134" s="389" t="e">
        <f t="shared" ca="1" si="144"/>
        <v>#VALUE!</v>
      </c>
      <c r="DL134" s="394"/>
      <c r="DM134" s="372"/>
      <c r="DN134" s="389" t="e">
        <f t="shared" ca="1" si="168"/>
        <v>#VALUE!</v>
      </c>
      <c r="DO134" s="389" t="e">
        <f ca="1">'Site&amp;Soil'!$H$173*EXP('Site&amp;Soil'!$H$174*DN134)</f>
        <v>#VALUE!</v>
      </c>
      <c r="DP134" s="389" t="e">
        <f t="shared" ca="1" si="145"/>
        <v>#VALUE!</v>
      </c>
      <c r="DQ134" s="389">
        <f t="shared" si="179"/>
        <v>0</v>
      </c>
      <c r="DR134" s="390" t="e">
        <f t="shared" ca="1" si="146"/>
        <v>#VALUE!</v>
      </c>
      <c r="DS134" s="391">
        <f t="shared" si="147"/>
        <v>0</v>
      </c>
      <c r="DT134" s="392">
        <f t="shared" si="148"/>
        <v>0</v>
      </c>
      <c r="DU134" s="392" t="e">
        <f t="shared" ca="1" si="169"/>
        <v>#VALUE!</v>
      </c>
      <c r="DV134" s="391" t="e">
        <f t="shared" ca="1" si="170"/>
        <v>#VALUE!</v>
      </c>
      <c r="DW134" s="391" t="e">
        <f t="shared" ca="1" si="149"/>
        <v>#VALUE!</v>
      </c>
      <c r="DX134" s="391" t="e">
        <f t="shared" ca="1" si="150"/>
        <v>#VALUE!</v>
      </c>
      <c r="DY134" s="391" t="e">
        <f t="shared" ca="1" si="151"/>
        <v>#VALUE!</v>
      </c>
      <c r="DZ134" s="389" t="e">
        <f t="shared" ca="1" si="152"/>
        <v>#VALUE!</v>
      </c>
      <c r="EA134" s="389" t="e">
        <f t="shared" ca="1" si="153"/>
        <v>#VALUE!</v>
      </c>
      <c r="EB134" s="393" t="e">
        <f t="shared" ca="1" si="154"/>
        <v>#VALUE!</v>
      </c>
      <c r="EC134" s="389" t="e">
        <f t="shared" ca="1" si="155"/>
        <v>#VALUE!</v>
      </c>
      <c r="ED134" s="394"/>
      <c r="EE134" s="372"/>
      <c r="EF134" s="392"/>
      <c r="EG134" s="391"/>
      <c r="EH134" s="391"/>
      <c r="EI134" s="391"/>
      <c r="EJ134" s="372"/>
      <c r="EK134" s="372"/>
      <c r="EL134" s="372"/>
      <c r="EM134" s="372"/>
      <c r="EN134" s="372"/>
      <c r="EO134" s="372"/>
      <c r="EP134" s="372"/>
      <c r="EQ134" s="372"/>
      <c r="ER134" s="372"/>
      <c r="ES134" s="372"/>
      <c r="ET134" s="372"/>
    </row>
    <row r="135" spans="1:150" x14ac:dyDescent="0.2">
      <c r="A135" s="372"/>
      <c r="B135" s="372">
        <v>127</v>
      </c>
      <c r="C135" s="372" t="s">
        <v>306</v>
      </c>
      <c r="D135" s="388"/>
      <c r="E135" s="388"/>
      <c r="F135" s="19"/>
      <c r="G135" s="372"/>
      <c r="H135" s="389">
        <f t="shared" ca="1" si="171"/>
        <v>5.8969139270593418</v>
      </c>
      <c r="I135" s="389">
        <f ca="1">'Site&amp;Soil'!$F$173*EXP('Site&amp;Soil'!$F$174*H135)</f>
        <v>0</v>
      </c>
      <c r="J135" s="389">
        <f t="shared" ca="1" si="90"/>
        <v>0.45000000000000007</v>
      </c>
      <c r="K135" s="389">
        <f t="shared" ca="1" si="174"/>
        <v>0.41006021458614561</v>
      </c>
      <c r="L135" s="390">
        <f t="shared" ca="1" si="91"/>
        <v>5.0694938578175639E-3</v>
      </c>
      <c r="M135" s="391">
        <f t="shared" si="92"/>
        <v>0</v>
      </c>
      <c r="N135" s="392">
        <f t="shared" si="93"/>
        <v>0</v>
      </c>
      <c r="O135" s="392">
        <f t="shared" ca="1" si="156"/>
        <v>11711.17428608207</v>
      </c>
      <c r="P135" s="391">
        <f t="shared" ca="1" si="157"/>
        <v>0.47890822921623316</v>
      </c>
      <c r="Q135" s="391">
        <f t="shared" ca="1" si="94"/>
        <v>5.9369726111124059E-3</v>
      </c>
      <c r="R135" s="391">
        <f t="shared" ca="1" si="95"/>
        <v>7.4177131706263777E-4</v>
      </c>
      <c r="S135" s="391">
        <f t="shared" ca="1" si="96"/>
        <v>1.1544891764555039E-2</v>
      </c>
      <c r="T135" s="389">
        <f t="shared" ca="1" si="97"/>
        <v>5.9084588188238971</v>
      </c>
      <c r="U135" s="389">
        <f t="shared" ca="1" si="98"/>
        <v>0.40880646847075375</v>
      </c>
      <c r="V135" s="393">
        <f t="shared" ca="1" si="99"/>
        <v>4.2936260024116378E-3</v>
      </c>
      <c r="W135" s="389">
        <f t="shared" ca="1" si="100"/>
        <v>-9.5413911164703054E-3</v>
      </c>
      <c r="X135" s="394"/>
      <c r="Y135" s="372"/>
      <c r="Z135" s="389">
        <f t="shared" ca="1" si="172"/>
        <v>5.717822965451302</v>
      </c>
      <c r="AA135" s="389">
        <f ca="1">'Site&amp;Soil'!$G$173*EXP('Site&amp;Soil'!$G$174*Z135)</f>
        <v>0</v>
      </c>
      <c r="AB135" s="389">
        <f t="shared" ca="1" si="101"/>
        <v>0.41625000000000001</v>
      </c>
      <c r="AC135" s="389">
        <f t="shared" si="175"/>
        <v>0</v>
      </c>
      <c r="AD135" s="390">
        <f t="shared" ca="1" si="102"/>
        <v>0</v>
      </c>
      <c r="AE135" s="391">
        <f t="shared" si="103"/>
        <v>0</v>
      </c>
      <c r="AF135" s="392">
        <f t="shared" si="104"/>
        <v>0</v>
      </c>
      <c r="AG135" s="392">
        <f t="shared" ca="1" si="158"/>
        <v>0</v>
      </c>
      <c r="AH135" s="391">
        <f t="shared" ca="1" si="159"/>
        <v>0</v>
      </c>
      <c r="AI135" s="391">
        <f t="shared" ca="1" si="105"/>
        <v>0</v>
      </c>
      <c r="AJ135" s="391">
        <f t="shared" ca="1" si="106"/>
        <v>0</v>
      </c>
      <c r="AK135" s="391">
        <f t="shared" ca="1" si="107"/>
        <v>1.7820331941444752E-3</v>
      </c>
      <c r="AL135" s="389">
        <f t="shared" ca="1" si="108"/>
        <v>5.7196049986454467</v>
      </c>
      <c r="AM135" s="389">
        <f t="shared" ca="1" si="109"/>
        <v>0.2995355806861672</v>
      </c>
      <c r="AN135" s="393">
        <f t="shared" ca="1" si="110"/>
        <v>0</v>
      </c>
      <c r="AO135" s="389">
        <f t="shared" ca="1" si="111"/>
        <v>1.0315017423211141E-2</v>
      </c>
      <c r="AP135" s="394"/>
      <c r="AQ135" s="372"/>
      <c r="AR135" s="389">
        <f t="shared" ca="1" si="173"/>
        <v>4.5599999999999969</v>
      </c>
      <c r="AS135" s="389">
        <f ca="1">'Site&amp;Soil'!$H$173*EXP('Site&amp;Soil'!$H$174*AR135)</f>
        <v>0</v>
      </c>
      <c r="AT135" s="389">
        <f t="shared" ca="1" si="112"/>
        <v>0.38250000000000001</v>
      </c>
      <c r="AU135" s="389">
        <f t="shared" si="176"/>
        <v>0</v>
      </c>
      <c r="AV135" s="390">
        <f t="shared" ca="1" si="113"/>
        <v>0</v>
      </c>
      <c r="AW135" s="391">
        <f t="shared" si="114"/>
        <v>0</v>
      </c>
      <c r="AX135" s="392">
        <f t="shared" si="115"/>
        <v>0</v>
      </c>
      <c r="AY135" s="392">
        <f t="shared" ca="1" si="160"/>
        <v>0</v>
      </c>
      <c r="AZ135" s="391">
        <f t="shared" ca="1" si="161"/>
        <v>0</v>
      </c>
      <c r="BA135" s="391">
        <f t="shared" ca="1" si="116"/>
        <v>0</v>
      </c>
      <c r="BB135" s="391">
        <f t="shared" ca="1" si="117"/>
        <v>0</v>
      </c>
      <c r="BC135" s="391">
        <f t="shared" ca="1" si="118"/>
        <v>0</v>
      </c>
      <c r="BD135" s="389">
        <f t="shared" ca="1" si="119"/>
        <v>4.5599999999999969</v>
      </c>
      <c r="BE135" s="389">
        <f t="shared" ca="1" si="120"/>
        <v>6.11999999999987E-2</v>
      </c>
      <c r="BF135" s="393">
        <f t="shared" ca="1" si="121"/>
        <v>0</v>
      </c>
      <c r="BG135" s="389">
        <f t="shared" ca="1" si="122"/>
        <v>0</v>
      </c>
      <c r="BH135" s="394"/>
      <c r="BI135" s="372"/>
      <c r="BJ135" s="392"/>
      <c r="BK135" s="391"/>
      <c r="BL135" s="391"/>
      <c r="BM135" s="391"/>
      <c r="BN135" s="372"/>
      <c r="BO135" s="372"/>
      <c r="BP135" s="372"/>
      <c r="BQ135" s="372"/>
      <c r="BR135" s="372"/>
      <c r="BS135" s="372"/>
      <c r="BT135" s="372"/>
      <c r="BU135" s="372"/>
      <c r="BV135" s="372"/>
      <c r="BW135" s="372"/>
      <c r="BX135" s="372"/>
      <c r="BZ135" s="388"/>
      <c r="CA135" s="388"/>
      <c r="CB135" s="19"/>
      <c r="CC135" s="372"/>
      <c r="CD135" s="389" t="e">
        <f t="shared" ca="1" si="162"/>
        <v>#VALUE!</v>
      </c>
      <c r="CE135" s="389" t="e">
        <f ca="1">'Site&amp;Soil'!$F$173*EXP('Site&amp;Soil'!$F$174*CD135)</f>
        <v>#VALUE!</v>
      </c>
      <c r="CF135" s="389" t="e">
        <f t="shared" ca="1" si="123"/>
        <v>#VALUE!</v>
      </c>
      <c r="CG135" s="389">
        <f t="shared" si="177"/>
        <v>0</v>
      </c>
      <c r="CH135" s="390" t="e">
        <f t="shared" ca="1" si="124"/>
        <v>#VALUE!</v>
      </c>
      <c r="CI135" s="391">
        <f t="shared" si="125"/>
        <v>0</v>
      </c>
      <c r="CJ135" s="392">
        <f t="shared" si="126"/>
        <v>0</v>
      </c>
      <c r="CK135" s="392" t="e">
        <f t="shared" ca="1" si="163"/>
        <v>#VALUE!</v>
      </c>
      <c r="CL135" s="391" t="e">
        <f t="shared" ca="1" si="164"/>
        <v>#VALUE!</v>
      </c>
      <c r="CM135" s="391" t="e">
        <f t="shared" ca="1" si="127"/>
        <v>#VALUE!</v>
      </c>
      <c r="CN135" s="391" t="e">
        <f t="shared" ca="1" si="128"/>
        <v>#VALUE!</v>
      </c>
      <c r="CO135" s="391" t="e">
        <f t="shared" ca="1" si="129"/>
        <v>#VALUE!</v>
      </c>
      <c r="CP135" s="389" t="e">
        <f t="shared" ca="1" si="130"/>
        <v>#VALUE!</v>
      </c>
      <c r="CQ135" s="389" t="e">
        <f t="shared" ca="1" si="131"/>
        <v>#VALUE!</v>
      </c>
      <c r="CR135" s="393" t="e">
        <f t="shared" ca="1" si="132"/>
        <v>#VALUE!</v>
      </c>
      <c r="CS135" s="389" t="e">
        <f t="shared" ca="1" si="133"/>
        <v>#VALUE!</v>
      </c>
      <c r="CT135" s="394"/>
      <c r="CU135" s="372"/>
      <c r="CV135" s="389" t="e">
        <f t="shared" ca="1" si="165"/>
        <v>#VALUE!</v>
      </c>
      <c r="CW135" s="389" t="e">
        <f ca="1">'Site&amp;Soil'!$G$173*EXP('Site&amp;Soil'!$G$174*CV135)</f>
        <v>#VALUE!</v>
      </c>
      <c r="CX135" s="389" t="e">
        <f t="shared" ca="1" si="134"/>
        <v>#VALUE!</v>
      </c>
      <c r="CY135" s="389">
        <f t="shared" si="178"/>
        <v>0</v>
      </c>
      <c r="CZ135" s="390" t="e">
        <f t="shared" ca="1" si="135"/>
        <v>#VALUE!</v>
      </c>
      <c r="DA135" s="391">
        <f t="shared" si="136"/>
        <v>0</v>
      </c>
      <c r="DB135" s="392">
        <f t="shared" si="137"/>
        <v>0</v>
      </c>
      <c r="DC135" s="392" t="e">
        <f t="shared" ca="1" si="166"/>
        <v>#VALUE!</v>
      </c>
      <c r="DD135" s="391" t="e">
        <f t="shared" ca="1" si="167"/>
        <v>#VALUE!</v>
      </c>
      <c r="DE135" s="391" t="e">
        <f t="shared" ca="1" si="138"/>
        <v>#VALUE!</v>
      </c>
      <c r="DF135" s="391" t="e">
        <f t="shared" ca="1" si="139"/>
        <v>#VALUE!</v>
      </c>
      <c r="DG135" s="391" t="e">
        <f t="shared" ca="1" si="140"/>
        <v>#VALUE!</v>
      </c>
      <c r="DH135" s="389" t="e">
        <f t="shared" ca="1" si="141"/>
        <v>#VALUE!</v>
      </c>
      <c r="DI135" s="389" t="e">
        <f t="shared" ca="1" si="142"/>
        <v>#VALUE!</v>
      </c>
      <c r="DJ135" s="393" t="e">
        <f t="shared" ca="1" si="143"/>
        <v>#VALUE!</v>
      </c>
      <c r="DK135" s="389" t="e">
        <f t="shared" ca="1" si="144"/>
        <v>#VALUE!</v>
      </c>
      <c r="DL135" s="394"/>
      <c r="DM135" s="372"/>
      <c r="DN135" s="389" t="e">
        <f t="shared" ca="1" si="168"/>
        <v>#VALUE!</v>
      </c>
      <c r="DO135" s="389" t="e">
        <f ca="1">'Site&amp;Soil'!$H$173*EXP('Site&amp;Soil'!$H$174*DN135)</f>
        <v>#VALUE!</v>
      </c>
      <c r="DP135" s="389" t="e">
        <f t="shared" ca="1" si="145"/>
        <v>#VALUE!</v>
      </c>
      <c r="DQ135" s="389">
        <f t="shared" si="179"/>
        <v>0</v>
      </c>
      <c r="DR135" s="390" t="e">
        <f t="shared" ca="1" si="146"/>
        <v>#VALUE!</v>
      </c>
      <c r="DS135" s="391">
        <f t="shared" si="147"/>
        <v>0</v>
      </c>
      <c r="DT135" s="392">
        <f t="shared" si="148"/>
        <v>0</v>
      </c>
      <c r="DU135" s="392" t="e">
        <f t="shared" ca="1" si="169"/>
        <v>#VALUE!</v>
      </c>
      <c r="DV135" s="391" t="e">
        <f t="shared" ca="1" si="170"/>
        <v>#VALUE!</v>
      </c>
      <c r="DW135" s="391" t="e">
        <f t="shared" ca="1" si="149"/>
        <v>#VALUE!</v>
      </c>
      <c r="DX135" s="391" t="e">
        <f t="shared" ca="1" si="150"/>
        <v>#VALUE!</v>
      </c>
      <c r="DY135" s="391" t="e">
        <f t="shared" ca="1" si="151"/>
        <v>#VALUE!</v>
      </c>
      <c r="DZ135" s="389" t="e">
        <f t="shared" ca="1" si="152"/>
        <v>#VALUE!</v>
      </c>
      <c r="EA135" s="389" t="e">
        <f t="shared" ca="1" si="153"/>
        <v>#VALUE!</v>
      </c>
      <c r="EB135" s="393" t="e">
        <f t="shared" ca="1" si="154"/>
        <v>#VALUE!</v>
      </c>
      <c r="EC135" s="389" t="e">
        <f t="shared" ca="1" si="155"/>
        <v>#VALUE!</v>
      </c>
      <c r="ED135" s="394"/>
      <c r="EE135" s="372"/>
      <c r="EF135" s="392"/>
      <c r="EG135" s="391"/>
      <c r="EH135" s="391"/>
      <c r="EI135" s="391"/>
      <c r="EJ135" s="372"/>
      <c r="EK135" s="372"/>
      <c r="EL135" s="372"/>
      <c r="EM135" s="372"/>
      <c r="EN135" s="372"/>
      <c r="EO135" s="372"/>
      <c r="EP135" s="372"/>
      <c r="EQ135" s="372"/>
      <c r="ER135" s="372"/>
      <c r="ES135" s="372"/>
      <c r="ET135" s="372"/>
    </row>
    <row r="136" spans="1:150" x14ac:dyDescent="0.2">
      <c r="A136" s="372"/>
      <c r="B136" s="372">
        <v>128</v>
      </c>
      <c r="C136" s="372" t="s">
        <v>307</v>
      </c>
      <c r="D136" s="388"/>
      <c r="E136" s="388"/>
      <c r="F136" s="19"/>
      <c r="G136" s="372"/>
      <c r="H136" s="389">
        <f t="shared" ca="1" si="171"/>
        <v>5.8989174277074268</v>
      </c>
      <c r="I136" s="389">
        <f ca="1">'Site&amp;Soil'!$F$173*EXP('Site&amp;Soil'!$F$174*H136)</f>
        <v>0</v>
      </c>
      <c r="J136" s="389">
        <f t="shared" ca="1" si="90"/>
        <v>0.45000000000000007</v>
      </c>
      <c r="K136" s="389">
        <f t="shared" ca="1" si="174"/>
        <v>0.42307692307692307</v>
      </c>
      <c r="L136" s="390">
        <f t="shared" ca="1" si="91"/>
        <v>5.2057275419175068E-3</v>
      </c>
      <c r="M136" s="391">
        <f t="shared" si="92"/>
        <v>0</v>
      </c>
      <c r="N136" s="392">
        <f t="shared" si="93"/>
        <v>0</v>
      </c>
      <c r="O136" s="392">
        <f t="shared" ca="1" si="156"/>
        <v>11565.99214733657</v>
      </c>
      <c r="P136" s="391">
        <f t="shared" ca="1" si="157"/>
        <v>0.47297125660512074</v>
      </c>
      <c r="Q136" s="391">
        <f t="shared" ca="1" si="94"/>
        <v>6.0209403870991598E-3</v>
      </c>
      <c r="R136" s="391">
        <f t="shared" ca="1" si="95"/>
        <v>7.5295669666717137E-4</v>
      </c>
      <c r="S136" s="391">
        <f t="shared" ca="1" si="96"/>
        <v>1.1706630423182193E-2</v>
      </c>
      <c r="T136" s="389">
        <f t="shared" ca="1" si="97"/>
        <v>5.9106240581306091</v>
      </c>
      <c r="U136" s="389">
        <f t="shared" ca="1" si="98"/>
        <v>0.40978082615877415</v>
      </c>
      <c r="V136" s="393">
        <f t="shared" ca="1" si="99"/>
        <v>4.4626726270275228E-3</v>
      </c>
      <c r="W136" s="389">
        <f t="shared" ca="1" si="100"/>
        <v>-9.9170502822833826E-3</v>
      </c>
      <c r="X136" s="394"/>
      <c r="Y136" s="372"/>
      <c r="Z136" s="389">
        <f t="shared" ca="1" si="172"/>
        <v>5.7299200160686574</v>
      </c>
      <c r="AA136" s="389">
        <f ca="1">'Site&amp;Soil'!$G$173*EXP('Site&amp;Soil'!$G$174*Z136)</f>
        <v>0</v>
      </c>
      <c r="AB136" s="389">
        <f t="shared" ca="1" si="101"/>
        <v>0.41625000000000001</v>
      </c>
      <c r="AC136" s="389">
        <f t="shared" si="175"/>
        <v>0</v>
      </c>
      <c r="AD136" s="390">
        <f t="shared" ca="1" si="102"/>
        <v>0</v>
      </c>
      <c r="AE136" s="391">
        <f t="shared" si="103"/>
        <v>0</v>
      </c>
      <c r="AF136" s="392">
        <f t="shared" si="104"/>
        <v>0</v>
      </c>
      <c r="AG136" s="392">
        <f t="shared" ca="1" si="158"/>
        <v>0</v>
      </c>
      <c r="AH136" s="391">
        <f t="shared" ca="1" si="159"/>
        <v>0</v>
      </c>
      <c r="AI136" s="391">
        <f t="shared" ca="1" si="105"/>
        <v>0</v>
      </c>
      <c r="AJ136" s="391">
        <f t="shared" ca="1" si="106"/>
        <v>0</v>
      </c>
      <c r="AK136" s="391">
        <f t="shared" ca="1" si="107"/>
        <v>1.8089049769781894E-3</v>
      </c>
      <c r="AL136" s="389">
        <f t="shared" ca="1" si="108"/>
        <v>5.7317289210456357</v>
      </c>
      <c r="AM136" s="389">
        <f t="shared" ca="1" si="109"/>
        <v>0.30458216338524585</v>
      </c>
      <c r="AN136" s="393">
        <f t="shared" ca="1" si="110"/>
        <v>0</v>
      </c>
      <c r="AO136" s="389">
        <f t="shared" ca="1" si="111"/>
        <v>1.0721135440306361E-2</v>
      </c>
      <c r="AP136" s="394"/>
      <c r="AQ136" s="372"/>
      <c r="AR136" s="389">
        <f t="shared" ca="1" si="173"/>
        <v>4.5599999999999969</v>
      </c>
      <c r="AS136" s="389">
        <f ca="1">'Site&amp;Soil'!$H$173*EXP('Site&amp;Soil'!$H$174*AR136)</f>
        <v>0</v>
      </c>
      <c r="AT136" s="389">
        <f t="shared" ca="1" si="112"/>
        <v>0.38250000000000001</v>
      </c>
      <c r="AU136" s="389">
        <f t="shared" si="176"/>
        <v>0</v>
      </c>
      <c r="AV136" s="390">
        <f t="shared" ca="1" si="113"/>
        <v>0</v>
      </c>
      <c r="AW136" s="391">
        <f t="shared" si="114"/>
        <v>0</v>
      </c>
      <c r="AX136" s="392">
        <f t="shared" si="115"/>
        <v>0</v>
      </c>
      <c r="AY136" s="392">
        <f t="shared" ca="1" si="160"/>
        <v>0</v>
      </c>
      <c r="AZ136" s="391">
        <f t="shared" ca="1" si="161"/>
        <v>0</v>
      </c>
      <c r="BA136" s="391">
        <f t="shared" ca="1" si="116"/>
        <v>0</v>
      </c>
      <c r="BB136" s="391">
        <f t="shared" ca="1" si="117"/>
        <v>0</v>
      </c>
      <c r="BC136" s="391">
        <f t="shared" ca="1" si="118"/>
        <v>0</v>
      </c>
      <c r="BD136" s="389">
        <f t="shared" ca="1" si="119"/>
        <v>4.5599999999999969</v>
      </c>
      <c r="BE136" s="389">
        <f t="shared" ca="1" si="120"/>
        <v>6.11999999999987E-2</v>
      </c>
      <c r="BF136" s="393">
        <f t="shared" ca="1" si="121"/>
        <v>0</v>
      </c>
      <c r="BG136" s="389">
        <f t="shared" ca="1" si="122"/>
        <v>0</v>
      </c>
      <c r="BH136" s="394"/>
      <c r="BI136" s="372"/>
      <c r="BJ136" s="392"/>
      <c r="BK136" s="391"/>
      <c r="BL136" s="391"/>
      <c r="BM136" s="391"/>
      <c r="BN136" s="372"/>
      <c r="BO136" s="372"/>
      <c r="BP136" s="372"/>
      <c r="BQ136" s="372"/>
      <c r="BR136" s="372"/>
      <c r="BS136" s="372"/>
      <c r="BT136" s="372"/>
      <c r="BU136" s="372"/>
      <c r="BV136" s="372"/>
      <c r="BW136" s="372"/>
      <c r="BX136" s="372"/>
      <c r="BZ136" s="388"/>
      <c r="CA136" s="388"/>
      <c r="CB136" s="19"/>
      <c r="CC136" s="372"/>
      <c r="CD136" s="389" t="e">
        <f t="shared" ca="1" si="162"/>
        <v>#VALUE!</v>
      </c>
      <c r="CE136" s="389" t="e">
        <f ca="1">'Site&amp;Soil'!$F$173*EXP('Site&amp;Soil'!$F$174*CD136)</f>
        <v>#VALUE!</v>
      </c>
      <c r="CF136" s="389" t="e">
        <f t="shared" ca="1" si="123"/>
        <v>#VALUE!</v>
      </c>
      <c r="CG136" s="389">
        <f t="shared" si="177"/>
        <v>0</v>
      </c>
      <c r="CH136" s="390" t="e">
        <f t="shared" ca="1" si="124"/>
        <v>#VALUE!</v>
      </c>
      <c r="CI136" s="391">
        <f t="shared" si="125"/>
        <v>0</v>
      </c>
      <c r="CJ136" s="392">
        <f t="shared" si="126"/>
        <v>0</v>
      </c>
      <c r="CK136" s="392" t="e">
        <f t="shared" ca="1" si="163"/>
        <v>#VALUE!</v>
      </c>
      <c r="CL136" s="391" t="e">
        <f t="shared" ca="1" si="164"/>
        <v>#VALUE!</v>
      </c>
      <c r="CM136" s="391" t="e">
        <f t="shared" ca="1" si="127"/>
        <v>#VALUE!</v>
      </c>
      <c r="CN136" s="391" t="e">
        <f t="shared" ca="1" si="128"/>
        <v>#VALUE!</v>
      </c>
      <c r="CO136" s="391" t="e">
        <f t="shared" ca="1" si="129"/>
        <v>#VALUE!</v>
      </c>
      <c r="CP136" s="389" t="e">
        <f t="shared" ca="1" si="130"/>
        <v>#VALUE!</v>
      </c>
      <c r="CQ136" s="389" t="e">
        <f t="shared" ca="1" si="131"/>
        <v>#VALUE!</v>
      </c>
      <c r="CR136" s="393" t="e">
        <f t="shared" ca="1" si="132"/>
        <v>#VALUE!</v>
      </c>
      <c r="CS136" s="389" t="e">
        <f t="shared" ca="1" si="133"/>
        <v>#VALUE!</v>
      </c>
      <c r="CT136" s="394"/>
      <c r="CU136" s="372"/>
      <c r="CV136" s="389" t="e">
        <f t="shared" ca="1" si="165"/>
        <v>#VALUE!</v>
      </c>
      <c r="CW136" s="389" t="e">
        <f ca="1">'Site&amp;Soil'!$G$173*EXP('Site&amp;Soil'!$G$174*CV136)</f>
        <v>#VALUE!</v>
      </c>
      <c r="CX136" s="389" t="e">
        <f t="shared" ca="1" si="134"/>
        <v>#VALUE!</v>
      </c>
      <c r="CY136" s="389">
        <f t="shared" si="178"/>
        <v>0</v>
      </c>
      <c r="CZ136" s="390" t="e">
        <f t="shared" ca="1" si="135"/>
        <v>#VALUE!</v>
      </c>
      <c r="DA136" s="391">
        <f t="shared" si="136"/>
        <v>0</v>
      </c>
      <c r="DB136" s="392">
        <f t="shared" si="137"/>
        <v>0</v>
      </c>
      <c r="DC136" s="392" t="e">
        <f t="shared" ca="1" si="166"/>
        <v>#VALUE!</v>
      </c>
      <c r="DD136" s="391" t="e">
        <f t="shared" ca="1" si="167"/>
        <v>#VALUE!</v>
      </c>
      <c r="DE136" s="391" t="e">
        <f t="shared" ca="1" si="138"/>
        <v>#VALUE!</v>
      </c>
      <c r="DF136" s="391" t="e">
        <f t="shared" ca="1" si="139"/>
        <v>#VALUE!</v>
      </c>
      <c r="DG136" s="391" t="e">
        <f t="shared" ca="1" si="140"/>
        <v>#VALUE!</v>
      </c>
      <c r="DH136" s="389" t="e">
        <f t="shared" ca="1" si="141"/>
        <v>#VALUE!</v>
      </c>
      <c r="DI136" s="389" t="e">
        <f t="shared" ca="1" si="142"/>
        <v>#VALUE!</v>
      </c>
      <c r="DJ136" s="393" t="e">
        <f t="shared" ca="1" si="143"/>
        <v>#VALUE!</v>
      </c>
      <c r="DK136" s="389" t="e">
        <f t="shared" ca="1" si="144"/>
        <v>#VALUE!</v>
      </c>
      <c r="DL136" s="394"/>
      <c r="DM136" s="372"/>
      <c r="DN136" s="389" t="e">
        <f t="shared" ca="1" si="168"/>
        <v>#VALUE!</v>
      </c>
      <c r="DO136" s="389" t="e">
        <f ca="1">'Site&amp;Soil'!$H$173*EXP('Site&amp;Soil'!$H$174*DN136)</f>
        <v>#VALUE!</v>
      </c>
      <c r="DP136" s="389" t="e">
        <f t="shared" ca="1" si="145"/>
        <v>#VALUE!</v>
      </c>
      <c r="DQ136" s="389">
        <f t="shared" si="179"/>
        <v>0</v>
      </c>
      <c r="DR136" s="390" t="e">
        <f t="shared" ca="1" si="146"/>
        <v>#VALUE!</v>
      </c>
      <c r="DS136" s="391">
        <f t="shared" si="147"/>
        <v>0</v>
      </c>
      <c r="DT136" s="392">
        <f t="shared" si="148"/>
        <v>0</v>
      </c>
      <c r="DU136" s="392" t="e">
        <f t="shared" ca="1" si="169"/>
        <v>#VALUE!</v>
      </c>
      <c r="DV136" s="391" t="e">
        <f t="shared" ca="1" si="170"/>
        <v>#VALUE!</v>
      </c>
      <c r="DW136" s="391" t="e">
        <f t="shared" ca="1" si="149"/>
        <v>#VALUE!</v>
      </c>
      <c r="DX136" s="391" t="e">
        <f t="shared" ca="1" si="150"/>
        <v>#VALUE!</v>
      </c>
      <c r="DY136" s="391" t="e">
        <f t="shared" ca="1" si="151"/>
        <v>#VALUE!</v>
      </c>
      <c r="DZ136" s="389" t="e">
        <f t="shared" ca="1" si="152"/>
        <v>#VALUE!</v>
      </c>
      <c r="EA136" s="389" t="e">
        <f t="shared" ca="1" si="153"/>
        <v>#VALUE!</v>
      </c>
      <c r="EB136" s="393" t="e">
        <f t="shared" ca="1" si="154"/>
        <v>#VALUE!</v>
      </c>
      <c r="EC136" s="389" t="e">
        <f t="shared" ca="1" si="155"/>
        <v>#VALUE!</v>
      </c>
      <c r="ED136" s="394"/>
      <c r="EE136" s="372"/>
      <c r="EF136" s="392"/>
      <c r="EG136" s="391"/>
      <c r="EH136" s="391"/>
      <c r="EI136" s="391"/>
      <c r="EJ136" s="372"/>
      <c r="EK136" s="372"/>
      <c r="EL136" s="372"/>
      <c r="EM136" s="372"/>
      <c r="EN136" s="372"/>
      <c r="EO136" s="372"/>
      <c r="EP136" s="372"/>
      <c r="EQ136" s="372"/>
      <c r="ER136" s="372"/>
      <c r="ES136" s="372"/>
      <c r="ET136" s="372"/>
    </row>
    <row r="137" spans="1:150" x14ac:dyDescent="0.2">
      <c r="A137" s="372"/>
      <c r="B137" s="372">
        <v>129</v>
      </c>
      <c r="C137" s="372" t="s">
        <v>308</v>
      </c>
      <c r="D137" s="388"/>
      <c r="E137" s="388"/>
      <c r="F137" s="19"/>
      <c r="G137" s="372"/>
      <c r="H137" s="389">
        <f t="shared" ca="1" si="171"/>
        <v>5.9007070078483261</v>
      </c>
      <c r="I137" s="389">
        <f ca="1">'Site&amp;Soil'!$F$173*EXP('Site&amp;Soil'!$F$174*H137)</f>
        <v>0</v>
      </c>
      <c r="J137" s="389">
        <f t="shared" ref="J137:J200" ca="1" si="180">((0.66+45*Soil_OC_A+0.63*I137)*0.5)*Soil_BD_A*(1-Gravel_Pct_A)</f>
        <v>0.45000000000000007</v>
      </c>
      <c r="K137" s="389">
        <f t="shared" ca="1" si="174"/>
        <v>0.41006021458614561</v>
      </c>
      <c r="L137" s="390">
        <f t="shared" ref="L137:L200" ca="1" si="181">k*(10^-H137-10^-pH_Equil)*K137*10000</f>
        <v>5.0242826271275484E-3</v>
      </c>
      <c r="M137" s="391">
        <f t="shared" ref="M137:M200" si="182">D137*Lime_NV_A</f>
        <v>0</v>
      </c>
      <c r="N137" s="392">
        <f t="shared" ref="N137:N200" si="183">D137*CaCO3_SA_A</f>
        <v>0</v>
      </c>
      <c r="O137" s="392">
        <f t="shared" ca="1" si="156"/>
        <v>11418.756668934315</v>
      </c>
      <c r="P137" s="391">
        <f t="shared" ca="1" si="157"/>
        <v>0.46695031621802158</v>
      </c>
      <c r="Q137" s="391">
        <f t="shared" ref="Q137:Q200" ca="1" si="184">MAX(0,MIN(L137*O137*0.0001,(pH_Equil-H137)*J137,P137))</f>
        <v>5.7371060755123521E-3</v>
      </c>
      <c r="R137" s="391">
        <f t="shared" ref="R137:R200" ca="1" si="185">(Lime_Leak*Q137)+MIN(Lime_Leach_Max,10^(H137-pH_Leach_A)/10^(pH_Equil-pH_Leach_A))*Q137</f>
        <v>7.1805499027764795E-4</v>
      </c>
      <c r="S137" s="391">
        <f t="shared" ref="S137:S200" ca="1" si="186">(Q137-R137)/J137</f>
        <v>1.1153446856077118E-2</v>
      </c>
      <c r="T137" s="389">
        <f t="shared" ref="T137:T200" ca="1" si="187">H137+S137</f>
        <v>5.9118604547044029</v>
      </c>
      <c r="U137" s="389">
        <f t="shared" ref="U137:U200" ca="1" si="188">MAX(0,(T137-MAX(pH_Leach_A,pH_Initial_A))*J137)</f>
        <v>0.41033720461698137</v>
      </c>
      <c r="V137" s="393">
        <f t="shared" ref="V137:V200" ca="1" si="189">K137*(MIN(Alkali_Leach_Max,(10^(T137-pH_Leach_A)/10^(pH_Equil-pH_Leach_A)))*U137)</f>
        <v>4.3435916028783349E-3</v>
      </c>
      <c r="W137" s="389">
        <f t="shared" ref="W137:W200" ca="1" si="190">-V137/J137</f>
        <v>-9.6524257841740756E-3</v>
      </c>
      <c r="X137" s="394"/>
      <c r="Y137" s="372"/>
      <c r="Z137" s="389">
        <f t="shared" ca="1" si="172"/>
        <v>5.742450056485942</v>
      </c>
      <c r="AA137" s="389">
        <f ca="1">'Site&amp;Soil'!$G$173*EXP('Site&amp;Soil'!$G$174*Z137)</f>
        <v>0</v>
      </c>
      <c r="AB137" s="389">
        <f t="shared" ref="AB137:AB200" ca="1" si="191">((0.66+45*Soil_OC_B+0.63*AA137)*0.5)*Soil_BD_B*(1-Gravel_Pct_B)</f>
        <v>0.41625000000000001</v>
      </c>
      <c r="AC137" s="389">
        <f t="shared" si="175"/>
        <v>0</v>
      </c>
      <c r="AD137" s="390">
        <f t="shared" ref="AD137:AD200" ca="1" si="192">k*(10^-Z137-10^-pH_Equil)*AC137*10000</f>
        <v>0</v>
      </c>
      <c r="AE137" s="391">
        <f t="shared" ref="AE137:AE200" si="193">E137*Lime_NV_A</f>
        <v>0</v>
      </c>
      <c r="AF137" s="392">
        <f t="shared" ref="AF137:AF200" si="194">E137*CaCO3_SA_A</f>
        <v>0</v>
      </c>
      <c r="AG137" s="392">
        <f t="shared" ca="1" si="158"/>
        <v>0</v>
      </c>
      <c r="AH137" s="391">
        <f t="shared" ca="1" si="159"/>
        <v>0</v>
      </c>
      <c r="AI137" s="391">
        <f t="shared" ref="AI137:AI200" ca="1" si="195">MAX(0,MIN(AD137*AG137*0.0001,(pH_Equil-Z137)*AB137,AH137))</f>
        <v>0</v>
      </c>
      <c r="AJ137" s="391">
        <f t="shared" ref="AJ137:AJ200" ca="1" si="196">(Lime_Leak*AI137)+MIN(Lime_Leach_Max,10^(Z137-pH_Leach_B)/10^(pH_Equil-pH_Leach_B))*AI137</f>
        <v>0</v>
      </c>
      <c r="AK137" s="391">
        <f t="shared" ref="AK137:AK200" ca="1" si="197">(R137+AI137-AJ137)/AB137</f>
        <v>1.725057033700055E-3</v>
      </c>
      <c r="AL137" s="389">
        <f t="shared" ref="AL137:AL200" ca="1" si="198">Z137+AK137</f>
        <v>5.7441751135196419</v>
      </c>
      <c r="AM137" s="389">
        <f t="shared" ref="AM137:AM200" ca="1" si="199">MAX(0,(AL137-MAX(pH_Leach_B,pH_Initial_B))*AB137)</f>
        <v>0.30976289100255094</v>
      </c>
      <c r="AN137" s="393">
        <f t="shared" ref="AN137:AN200" ca="1" si="200">AC137*(MIN(Alkali_Leach_Max,(10^(AL137-pH_Leach_B)/10^(pH_Equil-pH_Leach_B)))*AM137)</f>
        <v>0</v>
      </c>
      <c r="AO137" s="389">
        <f t="shared" ref="AO137:AO200" ca="1" si="201">(V137-AN137)/AB137</f>
        <v>1.0435054901809813E-2</v>
      </c>
      <c r="AP137" s="394"/>
      <c r="AQ137" s="372"/>
      <c r="AR137" s="389">
        <f t="shared" ca="1" si="173"/>
        <v>4.5599999999999969</v>
      </c>
      <c r="AS137" s="389">
        <f ca="1">'Site&amp;Soil'!$H$173*EXP('Site&amp;Soil'!$H$174*AR137)</f>
        <v>0</v>
      </c>
      <c r="AT137" s="389">
        <f t="shared" ref="AT137:AT200" ca="1" si="202">((0.66+45*Soil_OC_C+0.63*AS137)*0.5)*Soil_BD_C*(1-Gravel_Pct_C)</f>
        <v>0.38250000000000001</v>
      </c>
      <c r="AU137" s="389">
        <f t="shared" si="176"/>
        <v>0</v>
      </c>
      <c r="AV137" s="390">
        <f t="shared" ref="AV137:AV200" ca="1" si="203">k*(10^-AR137-10^-pH_Equil)*AU137*10000</f>
        <v>0</v>
      </c>
      <c r="AW137" s="391">
        <f t="shared" ref="AW137:AW200" si="204">F137*Lime_NV_A</f>
        <v>0</v>
      </c>
      <c r="AX137" s="392">
        <f t="shared" ref="AX137:AX200" si="205">F137*CaCO3_SA_A</f>
        <v>0</v>
      </c>
      <c r="AY137" s="392">
        <f t="shared" ca="1" si="160"/>
        <v>0</v>
      </c>
      <c r="AZ137" s="391">
        <f t="shared" ca="1" si="161"/>
        <v>0</v>
      </c>
      <c r="BA137" s="391">
        <f t="shared" ref="BA137:BA200" ca="1" si="206">MAX(0,MIN(AV137*AY137*0.0001,(pH_Equil-AR137)*AT137,AZ137))</f>
        <v>0</v>
      </c>
      <c r="BB137" s="391">
        <f t="shared" ref="BB137:BB200" ca="1" si="207">(Lime_Leak*BA137)+MIN(Lime_Leach_Max,10^(AR137-pH_Leach_C)/10^(pH_Equil-pH_Leach_C))*BA137</f>
        <v>0</v>
      </c>
      <c r="BC137" s="391">
        <f t="shared" ref="BC137:BC200" ca="1" si="208">(AJ137+BA137-BB137)/AT137</f>
        <v>0</v>
      </c>
      <c r="BD137" s="389">
        <f t="shared" ref="BD137:BD200" ca="1" si="209">AR137+BC137</f>
        <v>4.5599999999999969</v>
      </c>
      <c r="BE137" s="389">
        <f t="shared" ref="BE137:BE200" ca="1" si="210">MAX(0,(BD137-MAX(pH_Leach_C,pH_Initial_C))*AT137)</f>
        <v>6.11999999999987E-2</v>
      </c>
      <c r="BF137" s="393">
        <f t="shared" ref="BF137:BF200" ca="1" si="211">AU137*(MIN(Alkali_Leach_Max,(10^(BD137-pH_Leach_C)/10^(pH_Equil-pH_Leach_C)))*BE137)</f>
        <v>0</v>
      </c>
      <c r="BG137" s="389">
        <f t="shared" ref="BG137:BG200" ca="1" si="212">(AN137-BF137)/AT137</f>
        <v>0</v>
      </c>
      <c r="BH137" s="394"/>
      <c r="BI137" s="372"/>
      <c r="BJ137" s="392"/>
      <c r="BK137" s="391"/>
      <c r="BL137" s="391"/>
      <c r="BM137" s="391"/>
      <c r="BN137" s="372"/>
      <c r="BO137" s="372"/>
      <c r="BP137" s="372"/>
      <c r="BQ137" s="372"/>
      <c r="BR137" s="372"/>
      <c r="BS137" s="372"/>
      <c r="BT137" s="372"/>
      <c r="BU137" s="372"/>
      <c r="BV137" s="372"/>
      <c r="BW137" s="372"/>
      <c r="BX137" s="372"/>
      <c r="BZ137" s="388"/>
      <c r="CA137" s="388"/>
      <c r="CB137" s="19"/>
      <c r="CC137" s="372"/>
      <c r="CD137" s="389" t="e">
        <f t="shared" ca="1" si="162"/>
        <v>#VALUE!</v>
      </c>
      <c r="CE137" s="389" t="e">
        <f ca="1">'Site&amp;Soil'!$F$173*EXP('Site&amp;Soil'!$F$174*CD137)</f>
        <v>#VALUE!</v>
      </c>
      <c r="CF137" s="389" t="e">
        <f t="shared" ref="CF137:CF200" ca="1" si="213">((0.66+45*Soil_OC_A+0.63*CE137)*0.5)*Soil_BD_A*(1-Gravel_Pct_A)</f>
        <v>#VALUE!</v>
      </c>
      <c r="CG137" s="389">
        <f t="shared" si="177"/>
        <v>0</v>
      </c>
      <c r="CH137" s="390" t="e">
        <f t="shared" ref="CH137:CH200" ca="1" si="214">k*(10^-CD137-10^-pH_Equil)*CG137*10000</f>
        <v>#VALUE!</v>
      </c>
      <c r="CI137" s="391">
        <f t="shared" ref="CI137:CI200" si="215">BZ137*Lime_NV_B</f>
        <v>0</v>
      </c>
      <c r="CJ137" s="392">
        <f t="shared" ref="CJ137:CJ200" si="216">BZ137*CaCO3_SA_B</f>
        <v>0</v>
      </c>
      <c r="CK137" s="392" t="e">
        <f t="shared" ca="1" si="163"/>
        <v>#VALUE!</v>
      </c>
      <c r="CL137" s="391" t="e">
        <f t="shared" ca="1" si="164"/>
        <v>#VALUE!</v>
      </c>
      <c r="CM137" s="391" t="e">
        <f t="shared" ref="CM137:CM200" ca="1" si="217">MAX(0,MIN(CH137*CK137*0.0001,(pH_Equil-CD137)*CF137,CL137))</f>
        <v>#VALUE!</v>
      </c>
      <c r="CN137" s="391" t="e">
        <f t="shared" ref="CN137:CN200" ca="1" si="218">(Lime_Leak*CM137)+MIN(Lime_Leach_Max,10^(CD137-pH_Leach_A)/10^(pH_Equil-pH_Leach_A))*CM137</f>
        <v>#VALUE!</v>
      </c>
      <c r="CO137" s="391" t="e">
        <f t="shared" ref="CO137:CO200" ca="1" si="219">(CM137-CN137)/CF137</f>
        <v>#VALUE!</v>
      </c>
      <c r="CP137" s="389" t="e">
        <f t="shared" ref="CP137:CP200" ca="1" si="220">CD137+CO137</f>
        <v>#VALUE!</v>
      </c>
      <c r="CQ137" s="389" t="e">
        <f t="shared" ref="CQ137:CQ200" ca="1" si="221">MAX(0,(CP137-MAX(pH_Leach_A,pH_Initial_A))*CF137)</f>
        <v>#VALUE!</v>
      </c>
      <c r="CR137" s="393" t="e">
        <f t="shared" ref="CR137:CR200" ca="1" si="222">CG137*(MIN(Alkali_Leach_Max,(10^(CP137-pH_Leach_A)/10^(pH_Equil-pH_Leach_A)))*CQ137)</f>
        <v>#VALUE!</v>
      </c>
      <c r="CS137" s="389" t="e">
        <f t="shared" ref="CS137:CS200" ca="1" si="223">-CR137/CF137</f>
        <v>#VALUE!</v>
      </c>
      <c r="CT137" s="394"/>
      <c r="CU137" s="372"/>
      <c r="CV137" s="389" t="e">
        <f t="shared" ca="1" si="165"/>
        <v>#VALUE!</v>
      </c>
      <c r="CW137" s="389" t="e">
        <f ca="1">'Site&amp;Soil'!$G$173*EXP('Site&amp;Soil'!$G$174*CV137)</f>
        <v>#VALUE!</v>
      </c>
      <c r="CX137" s="389" t="e">
        <f t="shared" ref="CX137:CX200" ca="1" si="224">((0.66+45*Soil_OC_B+0.63*CW137)*0.5)*Soil_BD_B*(1-Gravel_Pct_B)</f>
        <v>#VALUE!</v>
      </c>
      <c r="CY137" s="389">
        <f t="shared" si="178"/>
        <v>0</v>
      </c>
      <c r="CZ137" s="390" t="e">
        <f t="shared" ref="CZ137:CZ200" ca="1" si="225">k*(10^-CV137-10^-pH_Equil)*CY137*10000</f>
        <v>#VALUE!</v>
      </c>
      <c r="DA137" s="391">
        <f t="shared" ref="DA137:DA200" si="226">CA137*Lime_NV_B</f>
        <v>0</v>
      </c>
      <c r="DB137" s="392">
        <f t="shared" ref="DB137:DB200" si="227">CA137*CaCO3_SA_B</f>
        <v>0</v>
      </c>
      <c r="DC137" s="392" t="e">
        <f t="shared" ca="1" si="166"/>
        <v>#VALUE!</v>
      </c>
      <c r="DD137" s="391" t="e">
        <f t="shared" ca="1" si="167"/>
        <v>#VALUE!</v>
      </c>
      <c r="DE137" s="391" t="e">
        <f t="shared" ref="DE137:DE200" ca="1" si="228">MAX(0,MIN(CZ137*DC137*0.0001,(pH_Equil-CV137)*CX137,DD137))</f>
        <v>#VALUE!</v>
      </c>
      <c r="DF137" s="391" t="e">
        <f t="shared" ref="DF137:DF200" ca="1" si="229">(Lime_Leak*DE137)+MIN(Lime_Leach_Max,10^(CV137-pH_Leach_B)/10^(pH_Equil-pH_Leach_B))*DE137</f>
        <v>#VALUE!</v>
      </c>
      <c r="DG137" s="391" t="e">
        <f t="shared" ref="DG137:DG200" ca="1" si="230">(CN137+DE137-DF137)/CX137</f>
        <v>#VALUE!</v>
      </c>
      <c r="DH137" s="389" t="e">
        <f t="shared" ref="DH137:DH200" ca="1" si="231">CV137+DG137</f>
        <v>#VALUE!</v>
      </c>
      <c r="DI137" s="389" t="e">
        <f t="shared" ref="DI137:DI200" ca="1" si="232">MAX(0,(DH137-MAX(pH_Leach_B,pH_Initial_B))*CX137)</f>
        <v>#VALUE!</v>
      </c>
      <c r="DJ137" s="393" t="e">
        <f t="shared" ref="DJ137:DJ200" ca="1" si="233">CY137*(MIN(Alkali_Leach_Max,(10^(DH137-pH_Leach_B)/10^(pH_Equil-pH_Leach_B)))*DI137)</f>
        <v>#VALUE!</v>
      </c>
      <c r="DK137" s="389" t="e">
        <f t="shared" ref="DK137:DK200" ca="1" si="234">(CR137-DJ137)/CX137</f>
        <v>#VALUE!</v>
      </c>
      <c r="DL137" s="394"/>
      <c r="DM137" s="372"/>
      <c r="DN137" s="389" t="e">
        <f t="shared" ca="1" si="168"/>
        <v>#VALUE!</v>
      </c>
      <c r="DO137" s="389" t="e">
        <f ca="1">'Site&amp;Soil'!$H$173*EXP('Site&amp;Soil'!$H$174*DN137)</f>
        <v>#VALUE!</v>
      </c>
      <c r="DP137" s="389" t="e">
        <f t="shared" ref="DP137:DP200" ca="1" si="235">((0.66+45*Soil_OC_C+0.63*DO137)*0.5)*Soil_BD_C*(1-Gravel_Pct_C)</f>
        <v>#VALUE!</v>
      </c>
      <c r="DQ137" s="389">
        <f t="shared" si="179"/>
        <v>0</v>
      </c>
      <c r="DR137" s="390" t="e">
        <f t="shared" ref="DR137:DR200" ca="1" si="236">k*(10^-DN137-10^-pH_Equil)*DQ137*10000</f>
        <v>#VALUE!</v>
      </c>
      <c r="DS137" s="391">
        <f t="shared" ref="DS137:DS200" si="237">CB137*Lime_NV_B</f>
        <v>0</v>
      </c>
      <c r="DT137" s="392">
        <f t="shared" ref="DT137:DT200" si="238">CB137*CaCO3_SA_B</f>
        <v>0</v>
      </c>
      <c r="DU137" s="392" t="e">
        <f t="shared" ca="1" si="169"/>
        <v>#VALUE!</v>
      </c>
      <c r="DV137" s="391" t="e">
        <f t="shared" ca="1" si="170"/>
        <v>#VALUE!</v>
      </c>
      <c r="DW137" s="391" t="e">
        <f t="shared" ref="DW137:DW200" ca="1" si="239">MAX(0,MIN(DR137*DU137*0.0001,(pH_Equil-DN137)*DP137,DV137))</f>
        <v>#VALUE!</v>
      </c>
      <c r="DX137" s="391" t="e">
        <f t="shared" ref="DX137:DX200" ca="1" si="240">(Lime_Leak*DW137)+MIN(Lime_Leach_Max,10^(DN137-pH_Leach_C)/10^(pH_Equil-pH_Leach_C))*DW137</f>
        <v>#VALUE!</v>
      </c>
      <c r="DY137" s="391" t="e">
        <f t="shared" ref="DY137:DY200" ca="1" si="241">(DF137+DW137-DX137)/DP137</f>
        <v>#VALUE!</v>
      </c>
      <c r="DZ137" s="389" t="e">
        <f t="shared" ref="DZ137:DZ200" ca="1" si="242">DN137+DY137</f>
        <v>#VALUE!</v>
      </c>
      <c r="EA137" s="389" t="e">
        <f t="shared" ref="EA137:EA200" ca="1" si="243">MAX(0,(DZ137-MAX(pH_Leach_C,pH_Initial_C))*DP137)</f>
        <v>#VALUE!</v>
      </c>
      <c r="EB137" s="393" t="e">
        <f t="shared" ref="EB137:EB200" ca="1" si="244">DQ137*(MIN(Alkali_Leach_Max,(10^(DZ137-pH_Leach_C)/10^(pH_Equil-pH_Leach_C)))*EA137)</f>
        <v>#VALUE!</v>
      </c>
      <c r="EC137" s="389" t="e">
        <f t="shared" ref="EC137:EC200" ca="1" si="245">(DJ137-EB137)/DP137</f>
        <v>#VALUE!</v>
      </c>
      <c r="ED137" s="394"/>
      <c r="EE137" s="372"/>
      <c r="EF137" s="392"/>
      <c r="EG137" s="391"/>
      <c r="EH137" s="391"/>
      <c r="EI137" s="391"/>
      <c r="EJ137" s="372"/>
      <c r="EK137" s="372"/>
      <c r="EL137" s="372"/>
      <c r="EM137" s="372"/>
      <c r="EN137" s="372"/>
      <c r="EO137" s="372"/>
      <c r="EP137" s="372"/>
      <c r="EQ137" s="372"/>
      <c r="ER137" s="372"/>
      <c r="ES137" s="372"/>
      <c r="ET137" s="372"/>
    </row>
    <row r="138" spans="1:150" x14ac:dyDescent="0.2">
      <c r="A138" s="372"/>
      <c r="B138" s="372">
        <v>130</v>
      </c>
      <c r="C138" s="372" t="s">
        <v>309</v>
      </c>
      <c r="D138" s="388"/>
      <c r="E138" s="388"/>
      <c r="F138" s="19"/>
      <c r="G138" s="372"/>
      <c r="H138" s="389">
        <f t="shared" ca="1" si="171"/>
        <v>5.9022080289202288</v>
      </c>
      <c r="I138" s="389">
        <f ca="1">'Site&amp;Soil'!$F$173*EXP('Site&amp;Soil'!$F$174*H138)</f>
        <v>0</v>
      </c>
      <c r="J138" s="389">
        <f t="shared" ca="1" si="180"/>
        <v>0.45000000000000007</v>
      </c>
      <c r="K138" s="389">
        <f t="shared" ca="1" si="174"/>
        <v>0.37336407417040579</v>
      </c>
      <c r="L138" s="390">
        <f t="shared" ca="1" si="181"/>
        <v>4.5584702402681017E-3</v>
      </c>
      <c r="M138" s="391">
        <f t="shared" si="182"/>
        <v>0</v>
      </c>
      <c r="N138" s="392">
        <f t="shared" si="183"/>
        <v>0</v>
      </c>
      <c r="O138" s="392">
        <f t="shared" ref="O138:O201" ca="1" si="246">N138+IF(P137-Q137=0,0,(O137*(1-Q137/P137)))</f>
        <v>11278.462046605475</v>
      </c>
      <c r="P138" s="391">
        <f t="shared" ref="P138:P201" ca="1" si="247">P137-Q137+M138</f>
        <v>0.46121321014250921</v>
      </c>
      <c r="Q138" s="391">
        <f t="shared" ca="1" si="184"/>
        <v>5.1412533595444326E-3</v>
      </c>
      <c r="R138" s="391">
        <f t="shared" ca="1" si="185"/>
        <v>6.4392603615068874E-4</v>
      </c>
      <c r="S138" s="391">
        <f t="shared" ca="1" si="186"/>
        <v>9.9940607186527631E-3</v>
      </c>
      <c r="T138" s="389">
        <f t="shared" ca="1" si="187"/>
        <v>5.9122020896388818</v>
      </c>
      <c r="U138" s="389">
        <f t="shared" ca="1" si="188"/>
        <v>0.41049094033749689</v>
      </c>
      <c r="V138" s="393">
        <f t="shared" ca="1" si="189"/>
        <v>3.9594803603327953E-3</v>
      </c>
      <c r="W138" s="389">
        <f t="shared" ca="1" si="190"/>
        <v>-8.798845245183989E-3</v>
      </c>
      <c r="X138" s="395">
        <f>-'Profit Calculator'!P$29*'Quantity of Lime to Apply'!H$9</f>
        <v>0</v>
      </c>
      <c r="Y138" s="372"/>
      <c r="Z138" s="389">
        <f t="shared" ca="1" si="172"/>
        <v>5.7546101684214515</v>
      </c>
      <c r="AA138" s="389">
        <f ca="1">'Site&amp;Soil'!$G$173*EXP('Site&amp;Soil'!$G$174*Z138)</f>
        <v>0</v>
      </c>
      <c r="AB138" s="389">
        <f t="shared" ca="1" si="191"/>
        <v>0.41625000000000001</v>
      </c>
      <c r="AC138" s="389">
        <f t="shared" si="175"/>
        <v>0</v>
      </c>
      <c r="AD138" s="390">
        <f t="shared" ca="1" si="192"/>
        <v>0</v>
      </c>
      <c r="AE138" s="391">
        <f t="shared" si="193"/>
        <v>0</v>
      </c>
      <c r="AF138" s="392">
        <f t="shared" si="194"/>
        <v>0</v>
      </c>
      <c r="AG138" s="392">
        <f t="shared" ref="AG138:AG201" ca="1" si="248">AF138+IF(AH137-AI137=0,0,(AG137*(1-AI137/AH137)))</f>
        <v>0</v>
      </c>
      <c r="AH138" s="391">
        <f t="shared" ref="AH138:AH201" ca="1" si="249">AH137-AI137+AE138</f>
        <v>0</v>
      </c>
      <c r="AI138" s="391">
        <f t="shared" ca="1" si="195"/>
        <v>0</v>
      </c>
      <c r="AJ138" s="391">
        <f t="shared" ca="1" si="196"/>
        <v>0</v>
      </c>
      <c r="AK138" s="391">
        <f t="shared" ca="1" si="197"/>
        <v>1.5469694562178708E-3</v>
      </c>
      <c r="AL138" s="389">
        <f t="shared" ca="1" si="198"/>
        <v>5.7561571378776692</v>
      </c>
      <c r="AM138" s="389">
        <f t="shared" ca="1" si="199"/>
        <v>0.31475040864157983</v>
      </c>
      <c r="AN138" s="393">
        <f t="shared" ca="1" si="200"/>
        <v>0</v>
      </c>
      <c r="AO138" s="389">
        <f t="shared" ca="1" si="201"/>
        <v>9.5122651299286379E-3</v>
      </c>
      <c r="AP138" s="395">
        <f>-'Profit Calculator'!$P$29*'Quantity of Lime to Apply'!$H$19</f>
        <v>0</v>
      </c>
      <c r="AQ138" s="372"/>
      <c r="AR138" s="389">
        <f t="shared" ca="1" si="173"/>
        <v>4.5599999999999969</v>
      </c>
      <c r="AS138" s="389">
        <f ca="1">'Site&amp;Soil'!$H$173*EXP('Site&amp;Soil'!$H$174*AR138)</f>
        <v>0</v>
      </c>
      <c r="AT138" s="389">
        <f t="shared" ca="1" si="202"/>
        <v>0.38250000000000001</v>
      </c>
      <c r="AU138" s="389">
        <f t="shared" si="176"/>
        <v>0</v>
      </c>
      <c r="AV138" s="390">
        <f t="shared" ca="1" si="203"/>
        <v>0</v>
      </c>
      <c r="AW138" s="391">
        <f t="shared" si="204"/>
        <v>0</v>
      </c>
      <c r="AX138" s="392">
        <f t="shared" si="205"/>
        <v>0</v>
      </c>
      <c r="AY138" s="392">
        <f t="shared" ref="AY138:AY201" ca="1" si="250">AX138+IF(AZ137-BA137=0,0,(AY137*(1-BA137/AZ137)))</f>
        <v>0</v>
      </c>
      <c r="AZ138" s="391">
        <f t="shared" ref="AZ138:AZ201" ca="1" si="251">AZ137-BA137+AW138</f>
        <v>0</v>
      </c>
      <c r="BA138" s="391">
        <f t="shared" ca="1" si="206"/>
        <v>0</v>
      </c>
      <c r="BB138" s="391">
        <f t="shared" ca="1" si="207"/>
        <v>0</v>
      </c>
      <c r="BC138" s="391">
        <f t="shared" ca="1" si="208"/>
        <v>0</v>
      </c>
      <c r="BD138" s="389">
        <f t="shared" ca="1" si="209"/>
        <v>4.5599999999999969</v>
      </c>
      <c r="BE138" s="389">
        <f t="shared" ca="1" si="210"/>
        <v>6.11999999999987E-2</v>
      </c>
      <c r="BF138" s="393">
        <f t="shared" ca="1" si="211"/>
        <v>0</v>
      </c>
      <c r="BG138" s="389">
        <f t="shared" ca="1" si="212"/>
        <v>0</v>
      </c>
      <c r="BH138" s="395">
        <v>0.02</v>
      </c>
      <c r="BI138" s="372"/>
      <c r="BJ138" s="392">
        <f>BJ126+1</f>
        <v>11</v>
      </c>
      <c r="BK138" s="391">
        <f ca="1">AVERAGE(H133:H138)</f>
        <v>5.8977332597953991</v>
      </c>
      <c r="BL138" s="391">
        <f ca="1">AVERAGE(Z133:Z138)</f>
        <v>5.7248779005009114</v>
      </c>
      <c r="BM138" s="391">
        <f ca="1">AVERAGE(AR133:AR138)</f>
        <v>4.5599999999999961</v>
      </c>
      <c r="BN138" s="372"/>
      <c r="BO138" s="372"/>
      <c r="BP138" s="372"/>
      <c r="BQ138" s="372"/>
      <c r="BR138" s="372"/>
      <c r="BS138" s="372"/>
      <c r="BT138" s="372"/>
      <c r="BU138" s="372"/>
      <c r="BV138" s="372"/>
      <c r="BW138" s="372"/>
      <c r="BX138" s="372"/>
      <c r="BZ138" s="388"/>
      <c r="CA138" s="388"/>
      <c r="CB138" s="19"/>
      <c r="CC138" s="372"/>
      <c r="CD138" s="389" t="e">
        <f t="shared" ref="CD138:CD201" ca="1" si="252">CP137+CS137+CT137</f>
        <v>#VALUE!</v>
      </c>
      <c r="CE138" s="389" t="e">
        <f ca="1">'Site&amp;Soil'!$F$173*EXP('Site&amp;Soil'!$F$174*CD138)</f>
        <v>#VALUE!</v>
      </c>
      <c r="CF138" s="389" t="e">
        <f t="shared" ca="1" si="213"/>
        <v>#VALUE!</v>
      </c>
      <c r="CG138" s="389">
        <f t="shared" si="177"/>
        <v>0</v>
      </c>
      <c r="CH138" s="390" t="e">
        <f t="shared" ca="1" si="214"/>
        <v>#VALUE!</v>
      </c>
      <c r="CI138" s="391">
        <f t="shared" si="215"/>
        <v>0</v>
      </c>
      <c r="CJ138" s="392">
        <f t="shared" si="216"/>
        <v>0</v>
      </c>
      <c r="CK138" s="392" t="e">
        <f t="shared" ref="CK138:CK201" ca="1" si="253">CJ138+IF(CL137-CM137=0,0,(CK137*(1-CM137/CL137)))</f>
        <v>#VALUE!</v>
      </c>
      <c r="CL138" s="391" t="e">
        <f t="shared" ref="CL138:CL201" ca="1" si="254">CL137-CM137+CI138</f>
        <v>#VALUE!</v>
      </c>
      <c r="CM138" s="391" t="e">
        <f t="shared" ca="1" si="217"/>
        <v>#VALUE!</v>
      </c>
      <c r="CN138" s="391" t="e">
        <f t="shared" ca="1" si="218"/>
        <v>#VALUE!</v>
      </c>
      <c r="CO138" s="391" t="e">
        <f t="shared" ca="1" si="219"/>
        <v>#VALUE!</v>
      </c>
      <c r="CP138" s="389" t="e">
        <f t="shared" ca="1" si="220"/>
        <v>#VALUE!</v>
      </c>
      <c r="CQ138" s="389" t="e">
        <f t="shared" ca="1" si="221"/>
        <v>#VALUE!</v>
      </c>
      <c r="CR138" s="393" t="e">
        <f t="shared" ca="1" si="222"/>
        <v>#VALUE!</v>
      </c>
      <c r="CS138" s="389" t="e">
        <f t="shared" ca="1" si="223"/>
        <v>#VALUE!</v>
      </c>
      <c r="CT138" s="394" t="e">
        <v>#VALUE!</v>
      </c>
      <c r="CU138" s="372"/>
      <c r="CV138" s="389" t="e">
        <f t="shared" ref="CV138:CV201" ca="1" si="255">DH137+DK137+DL137</f>
        <v>#VALUE!</v>
      </c>
      <c r="CW138" s="389" t="e">
        <f ca="1">'Site&amp;Soil'!$G$173*EXP('Site&amp;Soil'!$G$174*CV138)</f>
        <v>#VALUE!</v>
      </c>
      <c r="CX138" s="389" t="e">
        <f t="shared" ca="1" si="224"/>
        <v>#VALUE!</v>
      </c>
      <c r="CY138" s="389">
        <f t="shared" si="178"/>
        <v>0</v>
      </c>
      <c r="CZ138" s="390" t="e">
        <f t="shared" ca="1" si="225"/>
        <v>#VALUE!</v>
      </c>
      <c r="DA138" s="391">
        <f t="shared" si="226"/>
        <v>0</v>
      </c>
      <c r="DB138" s="392">
        <f t="shared" si="227"/>
        <v>0</v>
      </c>
      <c r="DC138" s="392" t="e">
        <f t="shared" ref="DC138:DC201" ca="1" si="256">DB138+IF(DD137-DE137=0,0,(DC137*(1-DE137/DD137)))</f>
        <v>#VALUE!</v>
      </c>
      <c r="DD138" s="391" t="e">
        <f t="shared" ref="DD138:DD201" ca="1" si="257">DD137-DE137+DA138</f>
        <v>#VALUE!</v>
      </c>
      <c r="DE138" s="391" t="e">
        <f t="shared" ca="1" si="228"/>
        <v>#VALUE!</v>
      </c>
      <c r="DF138" s="391" t="e">
        <f t="shared" ca="1" si="229"/>
        <v>#VALUE!</v>
      </c>
      <c r="DG138" s="391" t="e">
        <f t="shared" ca="1" si="230"/>
        <v>#VALUE!</v>
      </c>
      <c r="DH138" s="389" t="e">
        <f t="shared" ca="1" si="231"/>
        <v>#VALUE!</v>
      </c>
      <c r="DI138" s="389" t="e">
        <f t="shared" ca="1" si="232"/>
        <v>#VALUE!</v>
      </c>
      <c r="DJ138" s="393" t="e">
        <f t="shared" ca="1" si="233"/>
        <v>#VALUE!</v>
      </c>
      <c r="DK138" s="389" t="e">
        <f t="shared" ca="1" si="234"/>
        <v>#VALUE!</v>
      </c>
      <c r="DL138" s="394" t="e">
        <v>#VALUE!</v>
      </c>
      <c r="DM138" s="372"/>
      <c r="DN138" s="389" t="e">
        <f t="shared" ref="DN138:DN201" ca="1" si="258">DZ137+EC137+ED137</f>
        <v>#VALUE!</v>
      </c>
      <c r="DO138" s="389" t="e">
        <f ca="1">'Site&amp;Soil'!$H$173*EXP('Site&amp;Soil'!$H$174*DN138)</f>
        <v>#VALUE!</v>
      </c>
      <c r="DP138" s="389" t="e">
        <f t="shared" ca="1" si="235"/>
        <v>#VALUE!</v>
      </c>
      <c r="DQ138" s="389">
        <f t="shared" si="179"/>
        <v>0</v>
      </c>
      <c r="DR138" s="390" t="e">
        <f t="shared" ca="1" si="236"/>
        <v>#VALUE!</v>
      </c>
      <c r="DS138" s="391">
        <f t="shared" si="237"/>
        <v>0</v>
      </c>
      <c r="DT138" s="392">
        <f t="shared" si="238"/>
        <v>0</v>
      </c>
      <c r="DU138" s="392" t="e">
        <f t="shared" ref="DU138:DU201" ca="1" si="259">DT138+IF(DV137-DW137=0,0,(DU137*(1-DW137/DV137)))</f>
        <v>#VALUE!</v>
      </c>
      <c r="DV138" s="391" t="e">
        <f t="shared" ref="DV138:DV201" ca="1" si="260">DV137-DW137+DS138</f>
        <v>#VALUE!</v>
      </c>
      <c r="DW138" s="391" t="e">
        <f t="shared" ca="1" si="239"/>
        <v>#VALUE!</v>
      </c>
      <c r="DX138" s="391" t="e">
        <f t="shared" ca="1" si="240"/>
        <v>#VALUE!</v>
      </c>
      <c r="DY138" s="391" t="e">
        <f t="shared" ca="1" si="241"/>
        <v>#VALUE!</v>
      </c>
      <c r="DZ138" s="389" t="e">
        <f t="shared" ca="1" si="242"/>
        <v>#VALUE!</v>
      </c>
      <c r="EA138" s="389" t="e">
        <f t="shared" ca="1" si="243"/>
        <v>#VALUE!</v>
      </c>
      <c r="EB138" s="393" t="e">
        <f t="shared" ca="1" si="244"/>
        <v>#VALUE!</v>
      </c>
      <c r="EC138" s="389" t="e">
        <f t="shared" ca="1" si="245"/>
        <v>#VALUE!</v>
      </c>
      <c r="ED138" s="394" t="e">
        <v>#VALUE!</v>
      </c>
      <c r="EE138" s="372"/>
      <c r="EF138" s="392">
        <f>EF126+1</f>
        <v>11</v>
      </c>
      <c r="EG138" s="391" t="e">
        <f ca="1">AVERAGE(CD133:CD138)</f>
        <v>#VALUE!</v>
      </c>
      <c r="EH138" s="391" t="e">
        <f ca="1">AVERAGE(CV133:CV138)</f>
        <v>#VALUE!</v>
      </c>
      <c r="EI138" s="391" t="e">
        <f ca="1">AVERAGE(DN133:DN138)</f>
        <v>#VALUE!</v>
      </c>
      <c r="EJ138" s="372"/>
      <c r="EK138" s="372"/>
      <c r="EL138" s="372"/>
      <c r="EM138" s="372"/>
      <c r="EN138" s="372"/>
      <c r="EO138" s="372"/>
      <c r="EP138" s="372"/>
      <c r="EQ138" s="372"/>
      <c r="ER138" s="372"/>
      <c r="ES138" s="372"/>
      <c r="ET138" s="372"/>
    </row>
    <row r="139" spans="1:150" x14ac:dyDescent="0.2">
      <c r="A139" s="372"/>
      <c r="B139" s="372">
        <v>131</v>
      </c>
      <c r="C139" s="372" t="s">
        <v>310</v>
      </c>
      <c r="D139" s="388"/>
      <c r="E139" s="388"/>
      <c r="F139" s="19"/>
      <c r="G139" s="372"/>
      <c r="H139" s="389">
        <f t="shared" ref="H139:H202" ca="1" si="261">T138+W138+X138</f>
        <v>5.9034032443936981</v>
      </c>
      <c r="I139" s="389">
        <f ca="1">'Site&amp;Soil'!$F$173*EXP('Site&amp;Soil'!$F$174*H139)</f>
        <v>0</v>
      </c>
      <c r="J139" s="389">
        <f t="shared" ca="1" si="180"/>
        <v>0.45000000000000007</v>
      </c>
      <c r="K139" s="389">
        <f t="shared" ca="1" si="174"/>
        <v>0.31935521622611851</v>
      </c>
      <c r="L139" s="390">
        <f t="shared" ca="1" si="181"/>
        <v>3.8880728606920079E-3</v>
      </c>
      <c r="M139" s="391">
        <f t="shared" si="182"/>
        <v>0</v>
      </c>
      <c r="N139" s="392">
        <f t="shared" si="183"/>
        <v>0</v>
      </c>
      <c r="O139" s="392">
        <f t="shared" ca="1" si="246"/>
        <v>11152.738347430233</v>
      </c>
      <c r="P139" s="391">
        <f t="shared" ca="1" si="247"/>
        <v>0.4560719567829648</v>
      </c>
      <c r="Q139" s="391">
        <f t="shared" ca="1" si="184"/>
        <v>4.3362659291042525E-3</v>
      </c>
      <c r="R139" s="391">
        <f t="shared" ca="1" si="185"/>
        <v>5.4340556314025031E-4</v>
      </c>
      <c r="S139" s="391">
        <f t="shared" ca="1" si="186"/>
        <v>8.4285785910311137E-3</v>
      </c>
      <c r="T139" s="389">
        <f t="shared" ca="1" si="187"/>
        <v>5.9118318229847295</v>
      </c>
      <c r="U139" s="389">
        <f t="shared" ca="1" si="188"/>
        <v>0.41032432034312832</v>
      </c>
      <c r="V139" s="393">
        <f t="shared" ca="1" si="189"/>
        <v>3.3824633216580058E-3</v>
      </c>
      <c r="W139" s="389">
        <f t="shared" ca="1" si="190"/>
        <v>-7.5165851592400119E-3</v>
      </c>
      <c r="X139" s="394"/>
      <c r="Y139" s="372"/>
      <c r="Z139" s="389">
        <f t="shared" ref="Z139:Z202" ca="1" si="262">AL138+AO138+AP138</f>
        <v>5.7656694030075979</v>
      </c>
      <c r="AA139" s="389">
        <f ca="1">'Site&amp;Soil'!$G$173*EXP('Site&amp;Soil'!$G$174*Z139)</f>
        <v>0</v>
      </c>
      <c r="AB139" s="389">
        <f t="shared" ca="1" si="191"/>
        <v>0.41625000000000001</v>
      </c>
      <c r="AC139" s="389">
        <f t="shared" si="175"/>
        <v>0</v>
      </c>
      <c r="AD139" s="390">
        <f t="shared" ca="1" si="192"/>
        <v>0</v>
      </c>
      <c r="AE139" s="391">
        <f t="shared" si="193"/>
        <v>0</v>
      </c>
      <c r="AF139" s="392">
        <f t="shared" si="194"/>
        <v>0</v>
      </c>
      <c r="AG139" s="392">
        <f t="shared" ca="1" si="248"/>
        <v>0</v>
      </c>
      <c r="AH139" s="391">
        <f t="shared" ca="1" si="249"/>
        <v>0</v>
      </c>
      <c r="AI139" s="391">
        <f t="shared" ca="1" si="195"/>
        <v>0</v>
      </c>
      <c r="AJ139" s="391">
        <f t="shared" ca="1" si="196"/>
        <v>0</v>
      </c>
      <c r="AK139" s="391">
        <f t="shared" ca="1" si="197"/>
        <v>1.3054788303669678E-3</v>
      </c>
      <c r="AL139" s="389">
        <f t="shared" ca="1" si="198"/>
        <v>5.7669748818379647</v>
      </c>
      <c r="AM139" s="389">
        <f t="shared" ca="1" si="199"/>
        <v>0.3192532945650528</v>
      </c>
      <c r="AN139" s="393">
        <f t="shared" ca="1" si="200"/>
        <v>0</v>
      </c>
      <c r="AO139" s="389">
        <f t="shared" ca="1" si="201"/>
        <v>8.1260380099892025E-3</v>
      </c>
      <c r="AP139" s="394"/>
      <c r="AQ139" s="372"/>
      <c r="AR139" s="389">
        <f t="shared" ref="AR139:AR202" ca="1" si="263">BD138+BG138+BH138</f>
        <v>4.5799999999999965</v>
      </c>
      <c r="AS139" s="389">
        <f ca="1">'Site&amp;Soil'!$H$173*EXP('Site&amp;Soil'!$H$174*AR139)</f>
        <v>0</v>
      </c>
      <c r="AT139" s="389">
        <f t="shared" ca="1" si="202"/>
        <v>0.38250000000000001</v>
      </c>
      <c r="AU139" s="389">
        <f t="shared" si="176"/>
        <v>0</v>
      </c>
      <c r="AV139" s="390">
        <f t="shared" ca="1" si="203"/>
        <v>0</v>
      </c>
      <c r="AW139" s="391">
        <f t="shared" si="204"/>
        <v>0</v>
      </c>
      <c r="AX139" s="392">
        <f t="shared" si="205"/>
        <v>0</v>
      </c>
      <c r="AY139" s="392">
        <f t="shared" ca="1" si="250"/>
        <v>0</v>
      </c>
      <c r="AZ139" s="391">
        <f t="shared" ca="1" si="251"/>
        <v>0</v>
      </c>
      <c r="BA139" s="391">
        <f t="shared" ca="1" si="206"/>
        <v>0</v>
      </c>
      <c r="BB139" s="391">
        <f t="shared" ca="1" si="207"/>
        <v>0</v>
      </c>
      <c r="BC139" s="391">
        <f t="shared" ca="1" si="208"/>
        <v>0</v>
      </c>
      <c r="BD139" s="389">
        <f t="shared" ca="1" si="209"/>
        <v>4.5799999999999965</v>
      </c>
      <c r="BE139" s="389">
        <f t="shared" ca="1" si="210"/>
        <v>6.8849999999998537E-2</v>
      </c>
      <c r="BF139" s="393">
        <f t="shared" ca="1" si="211"/>
        <v>0</v>
      </c>
      <c r="BG139" s="389">
        <f t="shared" ca="1" si="212"/>
        <v>0</v>
      </c>
      <c r="BH139" s="394"/>
      <c r="BI139" s="372"/>
      <c r="BJ139" s="392"/>
      <c r="BK139" s="391"/>
      <c r="BL139" s="391"/>
      <c r="BM139" s="391"/>
      <c r="BN139" s="372"/>
      <c r="BO139" s="372"/>
      <c r="BP139" s="372"/>
      <c r="BQ139" s="372"/>
      <c r="BR139" s="372"/>
      <c r="BS139" s="372"/>
      <c r="BT139" s="372"/>
      <c r="BU139" s="372"/>
      <c r="BV139" s="372"/>
      <c r="BW139" s="372"/>
      <c r="BX139" s="372"/>
      <c r="BZ139" s="388"/>
      <c r="CA139" s="388"/>
      <c r="CB139" s="19"/>
      <c r="CC139" s="372"/>
      <c r="CD139" s="389" t="e">
        <f t="shared" ca="1" si="252"/>
        <v>#VALUE!</v>
      </c>
      <c r="CE139" s="389" t="e">
        <f ca="1">'Site&amp;Soil'!$F$173*EXP('Site&amp;Soil'!$F$174*CD139)</f>
        <v>#VALUE!</v>
      </c>
      <c r="CF139" s="389" t="e">
        <f t="shared" ca="1" si="213"/>
        <v>#VALUE!</v>
      </c>
      <c r="CG139" s="389">
        <f t="shared" si="177"/>
        <v>0</v>
      </c>
      <c r="CH139" s="390" t="e">
        <f t="shared" ca="1" si="214"/>
        <v>#VALUE!</v>
      </c>
      <c r="CI139" s="391">
        <f t="shared" si="215"/>
        <v>0</v>
      </c>
      <c r="CJ139" s="392">
        <f t="shared" si="216"/>
        <v>0</v>
      </c>
      <c r="CK139" s="392" t="e">
        <f t="shared" ca="1" si="253"/>
        <v>#VALUE!</v>
      </c>
      <c r="CL139" s="391" t="e">
        <f t="shared" ca="1" si="254"/>
        <v>#VALUE!</v>
      </c>
      <c r="CM139" s="391" t="e">
        <f t="shared" ca="1" si="217"/>
        <v>#VALUE!</v>
      </c>
      <c r="CN139" s="391" t="e">
        <f t="shared" ca="1" si="218"/>
        <v>#VALUE!</v>
      </c>
      <c r="CO139" s="391" t="e">
        <f t="shared" ca="1" si="219"/>
        <v>#VALUE!</v>
      </c>
      <c r="CP139" s="389" t="e">
        <f t="shared" ca="1" si="220"/>
        <v>#VALUE!</v>
      </c>
      <c r="CQ139" s="389" t="e">
        <f t="shared" ca="1" si="221"/>
        <v>#VALUE!</v>
      </c>
      <c r="CR139" s="393" t="e">
        <f t="shared" ca="1" si="222"/>
        <v>#VALUE!</v>
      </c>
      <c r="CS139" s="389" t="e">
        <f t="shared" ca="1" si="223"/>
        <v>#VALUE!</v>
      </c>
      <c r="CT139" s="394"/>
      <c r="CU139" s="372"/>
      <c r="CV139" s="389" t="e">
        <f t="shared" ca="1" si="255"/>
        <v>#VALUE!</v>
      </c>
      <c r="CW139" s="389" t="e">
        <f ca="1">'Site&amp;Soil'!$G$173*EXP('Site&amp;Soil'!$G$174*CV139)</f>
        <v>#VALUE!</v>
      </c>
      <c r="CX139" s="389" t="e">
        <f t="shared" ca="1" si="224"/>
        <v>#VALUE!</v>
      </c>
      <c r="CY139" s="389">
        <f t="shared" si="178"/>
        <v>0</v>
      </c>
      <c r="CZ139" s="390" t="e">
        <f t="shared" ca="1" si="225"/>
        <v>#VALUE!</v>
      </c>
      <c r="DA139" s="391">
        <f t="shared" si="226"/>
        <v>0</v>
      </c>
      <c r="DB139" s="392">
        <f t="shared" si="227"/>
        <v>0</v>
      </c>
      <c r="DC139" s="392" t="e">
        <f t="shared" ca="1" si="256"/>
        <v>#VALUE!</v>
      </c>
      <c r="DD139" s="391" t="e">
        <f t="shared" ca="1" si="257"/>
        <v>#VALUE!</v>
      </c>
      <c r="DE139" s="391" t="e">
        <f t="shared" ca="1" si="228"/>
        <v>#VALUE!</v>
      </c>
      <c r="DF139" s="391" t="e">
        <f t="shared" ca="1" si="229"/>
        <v>#VALUE!</v>
      </c>
      <c r="DG139" s="391" t="e">
        <f t="shared" ca="1" si="230"/>
        <v>#VALUE!</v>
      </c>
      <c r="DH139" s="389" t="e">
        <f t="shared" ca="1" si="231"/>
        <v>#VALUE!</v>
      </c>
      <c r="DI139" s="389" t="e">
        <f t="shared" ca="1" si="232"/>
        <v>#VALUE!</v>
      </c>
      <c r="DJ139" s="393" t="e">
        <f t="shared" ca="1" si="233"/>
        <v>#VALUE!</v>
      </c>
      <c r="DK139" s="389" t="e">
        <f t="shared" ca="1" si="234"/>
        <v>#VALUE!</v>
      </c>
      <c r="DL139" s="394"/>
      <c r="DM139" s="372"/>
      <c r="DN139" s="389" t="e">
        <f t="shared" ca="1" si="258"/>
        <v>#VALUE!</v>
      </c>
      <c r="DO139" s="389" t="e">
        <f ca="1">'Site&amp;Soil'!$H$173*EXP('Site&amp;Soil'!$H$174*DN139)</f>
        <v>#VALUE!</v>
      </c>
      <c r="DP139" s="389" t="e">
        <f t="shared" ca="1" si="235"/>
        <v>#VALUE!</v>
      </c>
      <c r="DQ139" s="389">
        <f t="shared" si="179"/>
        <v>0</v>
      </c>
      <c r="DR139" s="390" t="e">
        <f t="shared" ca="1" si="236"/>
        <v>#VALUE!</v>
      </c>
      <c r="DS139" s="391">
        <f t="shared" si="237"/>
        <v>0</v>
      </c>
      <c r="DT139" s="392">
        <f t="shared" si="238"/>
        <v>0</v>
      </c>
      <c r="DU139" s="392" t="e">
        <f t="shared" ca="1" si="259"/>
        <v>#VALUE!</v>
      </c>
      <c r="DV139" s="391" t="e">
        <f t="shared" ca="1" si="260"/>
        <v>#VALUE!</v>
      </c>
      <c r="DW139" s="391" t="e">
        <f t="shared" ca="1" si="239"/>
        <v>#VALUE!</v>
      </c>
      <c r="DX139" s="391" t="e">
        <f t="shared" ca="1" si="240"/>
        <v>#VALUE!</v>
      </c>
      <c r="DY139" s="391" t="e">
        <f t="shared" ca="1" si="241"/>
        <v>#VALUE!</v>
      </c>
      <c r="DZ139" s="389" t="e">
        <f t="shared" ca="1" si="242"/>
        <v>#VALUE!</v>
      </c>
      <c r="EA139" s="389" t="e">
        <f t="shared" ca="1" si="243"/>
        <v>#VALUE!</v>
      </c>
      <c r="EB139" s="393" t="e">
        <f t="shared" ca="1" si="244"/>
        <v>#VALUE!</v>
      </c>
      <c r="EC139" s="389" t="e">
        <f t="shared" ca="1" si="245"/>
        <v>#VALUE!</v>
      </c>
      <c r="ED139" s="394"/>
      <c r="EE139" s="372"/>
      <c r="EF139" s="392"/>
      <c r="EG139" s="391"/>
      <c r="EH139" s="391"/>
      <c r="EI139" s="391"/>
      <c r="EJ139" s="372"/>
      <c r="EK139" s="372"/>
      <c r="EL139" s="372"/>
      <c r="EM139" s="372"/>
      <c r="EN139" s="372"/>
      <c r="EO139" s="372"/>
      <c r="EP139" s="372"/>
      <c r="EQ139" s="372"/>
      <c r="ER139" s="372"/>
      <c r="ES139" s="372"/>
      <c r="ET139" s="372"/>
    </row>
    <row r="140" spans="1:150" x14ac:dyDescent="0.2">
      <c r="A140" s="372"/>
      <c r="B140" s="372">
        <v>132</v>
      </c>
      <c r="C140" s="372" t="s">
        <v>311</v>
      </c>
      <c r="D140" s="388"/>
      <c r="E140" s="388"/>
      <c r="F140" s="19"/>
      <c r="G140" s="372"/>
      <c r="H140" s="389">
        <f t="shared" ca="1" si="261"/>
        <v>5.9043152378254895</v>
      </c>
      <c r="I140" s="389">
        <f ca="1">'Site&amp;Soil'!$F$173*EXP('Site&amp;Soil'!$F$174*H140)</f>
        <v>0</v>
      </c>
      <c r="J140" s="389">
        <f t="shared" ca="1" si="180"/>
        <v>0.45000000000000007</v>
      </c>
      <c r="K140" s="389">
        <f t="shared" ca="1" si="174"/>
        <v>0.2566091252630372</v>
      </c>
      <c r="L140" s="390">
        <f t="shared" ca="1" si="181"/>
        <v>3.1174304258289212E-3</v>
      </c>
      <c r="M140" s="391">
        <f t="shared" si="182"/>
        <v>0</v>
      </c>
      <c r="N140" s="392">
        <f t="shared" si="183"/>
        <v>0</v>
      </c>
      <c r="O140" s="392">
        <f t="shared" ca="1" si="246"/>
        <v>11046.699730951144</v>
      </c>
      <c r="P140" s="391">
        <f t="shared" ca="1" si="247"/>
        <v>0.45173569085386056</v>
      </c>
      <c r="Q140" s="391">
        <f t="shared" ca="1" si="184"/>
        <v>3.4437317846263255E-3</v>
      </c>
      <c r="R140" s="391">
        <f t="shared" ca="1" si="185"/>
        <v>4.3173960184182203E-4</v>
      </c>
      <c r="S140" s="391">
        <f t="shared" ca="1" si="186"/>
        <v>6.6933159617433404E-3</v>
      </c>
      <c r="T140" s="389">
        <f t="shared" ca="1" si="187"/>
        <v>5.9110085537872328</v>
      </c>
      <c r="U140" s="389">
        <f t="shared" ca="1" si="188"/>
        <v>0.40995384920425482</v>
      </c>
      <c r="V140" s="393">
        <f t="shared" ca="1" si="189"/>
        <v>2.7102891002979655E-3</v>
      </c>
      <c r="W140" s="389">
        <f t="shared" ca="1" si="190"/>
        <v>-6.0228646673288113E-3</v>
      </c>
      <c r="X140" s="394"/>
      <c r="Y140" s="372"/>
      <c r="Z140" s="389">
        <f t="shared" ca="1" si="262"/>
        <v>5.7751009198479535</v>
      </c>
      <c r="AA140" s="389">
        <f ca="1">'Site&amp;Soil'!$G$173*EXP('Site&amp;Soil'!$G$174*Z140)</f>
        <v>0</v>
      </c>
      <c r="AB140" s="389">
        <f t="shared" ca="1" si="191"/>
        <v>0.41625000000000001</v>
      </c>
      <c r="AC140" s="389">
        <f t="shared" si="175"/>
        <v>0</v>
      </c>
      <c r="AD140" s="390">
        <f t="shared" ca="1" si="192"/>
        <v>0</v>
      </c>
      <c r="AE140" s="391">
        <f t="shared" si="193"/>
        <v>0</v>
      </c>
      <c r="AF140" s="392">
        <f t="shared" si="194"/>
        <v>0</v>
      </c>
      <c r="AG140" s="392">
        <f t="shared" ca="1" si="248"/>
        <v>0</v>
      </c>
      <c r="AH140" s="391">
        <f t="shared" ca="1" si="249"/>
        <v>0</v>
      </c>
      <c r="AI140" s="391">
        <f t="shared" ca="1" si="195"/>
        <v>0</v>
      </c>
      <c r="AJ140" s="391">
        <f t="shared" ca="1" si="196"/>
        <v>0</v>
      </c>
      <c r="AK140" s="391">
        <f t="shared" ca="1" si="197"/>
        <v>1.0372122566770499E-3</v>
      </c>
      <c r="AL140" s="389">
        <f t="shared" ca="1" si="198"/>
        <v>5.7761381321046308</v>
      </c>
      <c r="AM140" s="389">
        <f t="shared" ca="1" si="199"/>
        <v>0.32306749748855257</v>
      </c>
      <c r="AN140" s="393">
        <f t="shared" ca="1" si="200"/>
        <v>0</v>
      </c>
      <c r="AO140" s="389">
        <f t="shared" ca="1" si="201"/>
        <v>6.5112050457608777E-3</v>
      </c>
      <c r="AP140" s="394"/>
      <c r="AQ140" s="372"/>
      <c r="AR140" s="389">
        <f t="shared" ca="1" si="263"/>
        <v>4.5799999999999965</v>
      </c>
      <c r="AS140" s="389">
        <f ca="1">'Site&amp;Soil'!$H$173*EXP('Site&amp;Soil'!$H$174*AR140)</f>
        <v>0</v>
      </c>
      <c r="AT140" s="389">
        <f t="shared" ca="1" si="202"/>
        <v>0.38250000000000001</v>
      </c>
      <c r="AU140" s="389">
        <f t="shared" si="176"/>
        <v>0</v>
      </c>
      <c r="AV140" s="390">
        <f t="shared" ca="1" si="203"/>
        <v>0</v>
      </c>
      <c r="AW140" s="391">
        <f t="shared" si="204"/>
        <v>0</v>
      </c>
      <c r="AX140" s="392">
        <f t="shared" si="205"/>
        <v>0</v>
      </c>
      <c r="AY140" s="392">
        <f t="shared" ca="1" si="250"/>
        <v>0</v>
      </c>
      <c r="AZ140" s="391">
        <f t="shared" ca="1" si="251"/>
        <v>0</v>
      </c>
      <c r="BA140" s="391">
        <f t="shared" ca="1" si="206"/>
        <v>0</v>
      </c>
      <c r="BB140" s="391">
        <f t="shared" ca="1" si="207"/>
        <v>0</v>
      </c>
      <c r="BC140" s="391">
        <f t="shared" ca="1" si="208"/>
        <v>0</v>
      </c>
      <c r="BD140" s="389">
        <f t="shared" ca="1" si="209"/>
        <v>4.5799999999999965</v>
      </c>
      <c r="BE140" s="389">
        <f t="shared" ca="1" si="210"/>
        <v>6.8849999999998537E-2</v>
      </c>
      <c r="BF140" s="393">
        <f t="shared" ca="1" si="211"/>
        <v>0</v>
      </c>
      <c r="BG140" s="389">
        <f t="shared" ca="1" si="212"/>
        <v>0</v>
      </c>
      <c r="BH140" s="394"/>
      <c r="BI140" s="372"/>
      <c r="BJ140" s="392"/>
      <c r="BK140" s="391"/>
      <c r="BL140" s="391"/>
      <c r="BM140" s="391"/>
      <c r="BN140" s="372"/>
      <c r="BO140" s="372"/>
      <c r="BP140" s="372"/>
      <c r="BQ140" s="372"/>
      <c r="BR140" s="372"/>
      <c r="BS140" s="372"/>
      <c r="BT140" s="372"/>
      <c r="BU140" s="372"/>
      <c r="BV140" s="372"/>
      <c r="BW140" s="372"/>
      <c r="BX140" s="372"/>
      <c r="BZ140" s="388"/>
      <c r="CA140" s="388"/>
      <c r="CB140" s="19"/>
      <c r="CC140" s="372"/>
      <c r="CD140" s="389" t="e">
        <f t="shared" ca="1" si="252"/>
        <v>#VALUE!</v>
      </c>
      <c r="CE140" s="389" t="e">
        <f ca="1">'Site&amp;Soil'!$F$173*EXP('Site&amp;Soil'!$F$174*CD140)</f>
        <v>#VALUE!</v>
      </c>
      <c r="CF140" s="389" t="e">
        <f t="shared" ca="1" si="213"/>
        <v>#VALUE!</v>
      </c>
      <c r="CG140" s="389">
        <f t="shared" si="177"/>
        <v>0</v>
      </c>
      <c r="CH140" s="390" t="e">
        <f t="shared" ca="1" si="214"/>
        <v>#VALUE!</v>
      </c>
      <c r="CI140" s="391">
        <f t="shared" si="215"/>
        <v>0</v>
      </c>
      <c r="CJ140" s="392">
        <f t="shared" si="216"/>
        <v>0</v>
      </c>
      <c r="CK140" s="392" t="e">
        <f t="shared" ca="1" si="253"/>
        <v>#VALUE!</v>
      </c>
      <c r="CL140" s="391" t="e">
        <f t="shared" ca="1" si="254"/>
        <v>#VALUE!</v>
      </c>
      <c r="CM140" s="391" t="e">
        <f t="shared" ca="1" si="217"/>
        <v>#VALUE!</v>
      </c>
      <c r="CN140" s="391" t="e">
        <f t="shared" ca="1" si="218"/>
        <v>#VALUE!</v>
      </c>
      <c r="CO140" s="391" t="e">
        <f t="shared" ca="1" si="219"/>
        <v>#VALUE!</v>
      </c>
      <c r="CP140" s="389" t="e">
        <f t="shared" ca="1" si="220"/>
        <v>#VALUE!</v>
      </c>
      <c r="CQ140" s="389" t="e">
        <f t="shared" ca="1" si="221"/>
        <v>#VALUE!</v>
      </c>
      <c r="CR140" s="393" t="e">
        <f t="shared" ca="1" si="222"/>
        <v>#VALUE!</v>
      </c>
      <c r="CS140" s="389" t="e">
        <f t="shared" ca="1" si="223"/>
        <v>#VALUE!</v>
      </c>
      <c r="CT140" s="394"/>
      <c r="CU140" s="372"/>
      <c r="CV140" s="389" t="e">
        <f t="shared" ca="1" si="255"/>
        <v>#VALUE!</v>
      </c>
      <c r="CW140" s="389" t="e">
        <f ca="1">'Site&amp;Soil'!$G$173*EXP('Site&amp;Soil'!$G$174*CV140)</f>
        <v>#VALUE!</v>
      </c>
      <c r="CX140" s="389" t="e">
        <f t="shared" ca="1" si="224"/>
        <v>#VALUE!</v>
      </c>
      <c r="CY140" s="389">
        <f t="shared" si="178"/>
        <v>0</v>
      </c>
      <c r="CZ140" s="390" t="e">
        <f t="shared" ca="1" si="225"/>
        <v>#VALUE!</v>
      </c>
      <c r="DA140" s="391">
        <f t="shared" si="226"/>
        <v>0</v>
      </c>
      <c r="DB140" s="392">
        <f t="shared" si="227"/>
        <v>0</v>
      </c>
      <c r="DC140" s="392" t="e">
        <f t="shared" ca="1" si="256"/>
        <v>#VALUE!</v>
      </c>
      <c r="DD140" s="391" t="e">
        <f t="shared" ca="1" si="257"/>
        <v>#VALUE!</v>
      </c>
      <c r="DE140" s="391" t="e">
        <f t="shared" ca="1" si="228"/>
        <v>#VALUE!</v>
      </c>
      <c r="DF140" s="391" t="e">
        <f t="shared" ca="1" si="229"/>
        <v>#VALUE!</v>
      </c>
      <c r="DG140" s="391" t="e">
        <f t="shared" ca="1" si="230"/>
        <v>#VALUE!</v>
      </c>
      <c r="DH140" s="389" t="e">
        <f t="shared" ca="1" si="231"/>
        <v>#VALUE!</v>
      </c>
      <c r="DI140" s="389" t="e">
        <f t="shared" ca="1" si="232"/>
        <v>#VALUE!</v>
      </c>
      <c r="DJ140" s="393" t="e">
        <f t="shared" ca="1" si="233"/>
        <v>#VALUE!</v>
      </c>
      <c r="DK140" s="389" t="e">
        <f t="shared" ca="1" si="234"/>
        <v>#VALUE!</v>
      </c>
      <c r="DL140" s="394"/>
      <c r="DM140" s="372"/>
      <c r="DN140" s="389" t="e">
        <f t="shared" ca="1" si="258"/>
        <v>#VALUE!</v>
      </c>
      <c r="DO140" s="389" t="e">
        <f ca="1">'Site&amp;Soil'!$H$173*EXP('Site&amp;Soil'!$H$174*DN140)</f>
        <v>#VALUE!</v>
      </c>
      <c r="DP140" s="389" t="e">
        <f t="shared" ca="1" si="235"/>
        <v>#VALUE!</v>
      </c>
      <c r="DQ140" s="389">
        <f t="shared" si="179"/>
        <v>0</v>
      </c>
      <c r="DR140" s="390" t="e">
        <f t="shared" ca="1" si="236"/>
        <v>#VALUE!</v>
      </c>
      <c r="DS140" s="391">
        <f t="shared" si="237"/>
        <v>0</v>
      </c>
      <c r="DT140" s="392">
        <f t="shared" si="238"/>
        <v>0</v>
      </c>
      <c r="DU140" s="392" t="e">
        <f t="shared" ca="1" si="259"/>
        <v>#VALUE!</v>
      </c>
      <c r="DV140" s="391" t="e">
        <f t="shared" ca="1" si="260"/>
        <v>#VALUE!</v>
      </c>
      <c r="DW140" s="391" t="e">
        <f t="shared" ca="1" si="239"/>
        <v>#VALUE!</v>
      </c>
      <c r="DX140" s="391" t="e">
        <f t="shared" ca="1" si="240"/>
        <v>#VALUE!</v>
      </c>
      <c r="DY140" s="391" t="e">
        <f t="shared" ca="1" si="241"/>
        <v>#VALUE!</v>
      </c>
      <c r="DZ140" s="389" t="e">
        <f t="shared" ca="1" si="242"/>
        <v>#VALUE!</v>
      </c>
      <c r="EA140" s="389" t="e">
        <f t="shared" ca="1" si="243"/>
        <v>#VALUE!</v>
      </c>
      <c r="EB140" s="393" t="e">
        <f t="shared" ca="1" si="244"/>
        <v>#VALUE!</v>
      </c>
      <c r="EC140" s="389" t="e">
        <f t="shared" ca="1" si="245"/>
        <v>#VALUE!</v>
      </c>
      <c r="ED140" s="394"/>
      <c r="EE140" s="372"/>
      <c r="EF140" s="392"/>
      <c r="EG140" s="391"/>
      <c r="EH140" s="391"/>
      <c r="EI140" s="391"/>
      <c r="EJ140" s="372"/>
      <c r="EK140" s="372"/>
      <c r="EL140" s="372"/>
      <c r="EM140" s="372"/>
      <c r="EN140" s="372"/>
      <c r="EO140" s="372"/>
      <c r="EP140" s="372"/>
      <c r="EQ140" s="372"/>
      <c r="ER140" s="372"/>
      <c r="ES140" s="372"/>
      <c r="ET140" s="372"/>
    </row>
    <row r="141" spans="1:150" x14ac:dyDescent="0.2">
      <c r="A141" s="372">
        <f>A129+1</f>
        <v>12</v>
      </c>
      <c r="B141" s="372">
        <v>133</v>
      </c>
      <c r="C141" s="372" t="s">
        <v>300</v>
      </c>
      <c r="D141" s="388">
        <f ca="1">OFFSET(Apply_Lime!$H$16,$A141,0)</f>
        <v>0</v>
      </c>
      <c r="E141" s="388">
        <f ca="1">OFFSET(Apply_Lime!$I$16,$A141,0)*E$7</f>
        <v>0</v>
      </c>
      <c r="F141" s="388">
        <f ca="1">OFFSET(Apply_Lime!$I$16,$A141,0)*F$7</f>
        <v>0</v>
      </c>
      <c r="G141" s="372"/>
      <c r="H141" s="389">
        <f t="shared" ca="1" si="261"/>
        <v>5.9049856891199042</v>
      </c>
      <c r="I141" s="389">
        <f ca="1">'Site&amp;Soil'!$F$173*EXP('Site&amp;Soil'!$F$174*H141)</f>
        <v>0</v>
      </c>
      <c r="J141" s="389">
        <f t="shared" ca="1" si="180"/>
        <v>0.45000000000000007</v>
      </c>
      <c r="K141" s="389">
        <f t="shared" ca="1" si="174"/>
        <v>9.1496801351106175E-2</v>
      </c>
      <c r="L141" s="390">
        <f t="shared" ca="1" si="181"/>
        <v>1.1097947558169434E-3</v>
      </c>
      <c r="M141" s="391">
        <f t="shared" ca="1" si="182"/>
        <v>0</v>
      </c>
      <c r="N141" s="392">
        <f t="shared" ca="1" si="183"/>
        <v>0</v>
      </c>
      <c r="O141" s="392">
        <f t="shared" ca="1" si="246"/>
        <v>10962.487055820708</v>
      </c>
      <c r="P141" s="391">
        <f t="shared" ca="1" si="247"/>
        <v>0.44829195906923425</v>
      </c>
      <c r="Q141" s="391">
        <f t="shared" ca="1" si="184"/>
        <v>1.2166110645260946E-3</v>
      </c>
      <c r="R141" s="391">
        <f t="shared" ca="1" si="185"/>
        <v>1.525738428810435E-4</v>
      </c>
      <c r="S141" s="391">
        <f t="shared" ca="1" si="186"/>
        <v>2.3645271592112244E-3</v>
      </c>
      <c r="T141" s="389">
        <f t="shared" ca="1" si="187"/>
        <v>5.9073502162791156</v>
      </c>
      <c r="U141" s="389">
        <f t="shared" ca="1" si="188"/>
        <v>0.40830759732560207</v>
      </c>
      <c r="V141" s="393">
        <f t="shared" ca="1" si="189"/>
        <v>9.5442891683603581E-4</v>
      </c>
      <c r="W141" s="389">
        <f t="shared" ca="1" si="190"/>
        <v>-2.1209531485245235E-3</v>
      </c>
      <c r="X141" s="394"/>
      <c r="Y141" s="372"/>
      <c r="Z141" s="389">
        <f t="shared" ca="1" si="262"/>
        <v>5.7826493371503913</v>
      </c>
      <c r="AA141" s="389">
        <f ca="1">'Site&amp;Soil'!$G$173*EXP('Site&amp;Soil'!$G$174*Z141)</f>
        <v>0</v>
      </c>
      <c r="AB141" s="389">
        <f t="shared" ca="1" si="191"/>
        <v>0.41625000000000001</v>
      </c>
      <c r="AC141" s="389">
        <f t="shared" si="175"/>
        <v>0</v>
      </c>
      <c r="AD141" s="390">
        <f t="shared" ca="1" si="192"/>
        <v>0</v>
      </c>
      <c r="AE141" s="391">
        <f t="shared" ca="1" si="193"/>
        <v>0</v>
      </c>
      <c r="AF141" s="392">
        <f t="shared" ca="1" si="194"/>
        <v>0</v>
      </c>
      <c r="AG141" s="392">
        <f t="shared" ca="1" si="248"/>
        <v>0</v>
      </c>
      <c r="AH141" s="391">
        <f t="shared" ca="1" si="249"/>
        <v>0</v>
      </c>
      <c r="AI141" s="391">
        <f t="shared" ca="1" si="195"/>
        <v>0</v>
      </c>
      <c r="AJ141" s="391">
        <f t="shared" ca="1" si="196"/>
        <v>0</v>
      </c>
      <c r="AK141" s="391">
        <f t="shared" ca="1" si="197"/>
        <v>3.665437666811856E-4</v>
      </c>
      <c r="AL141" s="389">
        <f t="shared" ca="1" si="198"/>
        <v>5.7830158809170724</v>
      </c>
      <c r="AM141" s="389">
        <f t="shared" ca="1" si="199"/>
        <v>0.3259303604317314</v>
      </c>
      <c r="AN141" s="393">
        <f t="shared" ca="1" si="200"/>
        <v>0</v>
      </c>
      <c r="AO141" s="389">
        <f t="shared" ca="1" si="201"/>
        <v>2.2929223227292151E-3</v>
      </c>
      <c r="AP141" s="394"/>
      <c r="AQ141" s="372"/>
      <c r="AR141" s="389">
        <f t="shared" ca="1" si="263"/>
        <v>4.5799999999999965</v>
      </c>
      <c r="AS141" s="389">
        <f ca="1">'Site&amp;Soil'!$H$173*EXP('Site&amp;Soil'!$H$174*AR141)</f>
        <v>0</v>
      </c>
      <c r="AT141" s="389">
        <f t="shared" ca="1" si="202"/>
        <v>0.38250000000000001</v>
      </c>
      <c r="AU141" s="389">
        <f t="shared" si="176"/>
        <v>0</v>
      </c>
      <c r="AV141" s="390">
        <f t="shared" ca="1" si="203"/>
        <v>0</v>
      </c>
      <c r="AW141" s="391">
        <f t="shared" ca="1" si="204"/>
        <v>0</v>
      </c>
      <c r="AX141" s="392">
        <f t="shared" ca="1" si="205"/>
        <v>0</v>
      </c>
      <c r="AY141" s="392">
        <f t="shared" ca="1" si="250"/>
        <v>0</v>
      </c>
      <c r="AZ141" s="391">
        <f t="shared" ca="1" si="251"/>
        <v>0</v>
      </c>
      <c r="BA141" s="391">
        <f t="shared" ca="1" si="206"/>
        <v>0</v>
      </c>
      <c r="BB141" s="391">
        <f t="shared" ca="1" si="207"/>
        <v>0</v>
      </c>
      <c r="BC141" s="391">
        <f t="shared" ca="1" si="208"/>
        <v>0</v>
      </c>
      <c r="BD141" s="389">
        <f t="shared" ca="1" si="209"/>
        <v>4.5799999999999965</v>
      </c>
      <c r="BE141" s="389">
        <f t="shared" ca="1" si="210"/>
        <v>6.8849999999998537E-2</v>
      </c>
      <c r="BF141" s="393">
        <f t="shared" ca="1" si="211"/>
        <v>0</v>
      </c>
      <c r="BG141" s="389">
        <f t="shared" ca="1" si="212"/>
        <v>0</v>
      </c>
      <c r="BH141" s="394"/>
      <c r="BI141" s="372"/>
      <c r="BJ141" s="392"/>
      <c r="BK141" s="391"/>
      <c r="BL141" s="391"/>
      <c r="BM141" s="391"/>
      <c r="BN141" s="372"/>
      <c r="BO141" s="372"/>
      <c r="BP141" s="372"/>
      <c r="BQ141" s="372"/>
      <c r="BR141" s="372"/>
      <c r="BS141" s="372"/>
      <c r="BT141" s="372"/>
      <c r="BU141" s="372"/>
      <c r="BV141" s="372"/>
      <c r="BW141" s="372"/>
      <c r="BX141" s="372"/>
      <c r="BZ141" s="388">
        <f ca="1">OFFSET(Apply_Lime!$O$16,$A141,0)</f>
        <v>0</v>
      </c>
      <c r="CA141" s="388">
        <f ca="1">OFFSET(Apply_Lime!$P$16,$A141,0)*CA$7</f>
        <v>0</v>
      </c>
      <c r="CB141" s="388">
        <f ca="1">OFFSET(Apply_Lime!$P$16,$A141,0)*CB$7</f>
        <v>0</v>
      </c>
      <c r="CC141" s="372"/>
      <c r="CD141" s="389" t="e">
        <f t="shared" ca="1" si="252"/>
        <v>#VALUE!</v>
      </c>
      <c r="CE141" s="389" t="e">
        <f ca="1">'Site&amp;Soil'!$F$173*EXP('Site&amp;Soil'!$F$174*CD141)</f>
        <v>#VALUE!</v>
      </c>
      <c r="CF141" s="389" t="e">
        <f t="shared" ca="1" si="213"/>
        <v>#VALUE!</v>
      </c>
      <c r="CG141" s="389">
        <f t="shared" si="177"/>
        <v>0</v>
      </c>
      <c r="CH141" s="390" t="e">
        <f t="shared" ca="1" si="214"/>
        <v>#VALUE!</v>
      </c>
      <c r="CI141" s="391">
        <f t="shared" ca="1" si="215"/>
        <v>0</v>
      </c>
      <c r="CJ141" s="392">
        <f t="shared" ca="1" si="216"/>
        <v>0</v>
      </c>
      <c r="CK141" s="392" t="e">
        <f t="shared" ca="1" si="253"/>
        <v>#VALUE!</v>
      </c>
      <c r="CL141" s="391" t="e">
        <f t="shared" ca="1" si="254"/>
        <v>#VALUE!</v>
      </c>
      <c r="CM141" s="391" t="e">
        <f t="shared" ca="1" si="217"/>
        <v>#VALUE!</v>
      </c>
      <c r="CN141" s="391" t="e">
        <f t="shared" ca="1" si="218"/>
        <v>#VALUE!</v>
      </c>
      <c r="CO141" s="391" t="e">
        <f t="shared" ca="1" si="219"/>
        <v>#VALUE!</v>
      </c>
      <c r="CP141" s="389" t="e">
        <f t="shared" ca="1" si="220"/>
        <v>#VALUE!</v>
      </c>
      <c r="CQ141" s="389" t="e">
        <f t="shared" ca="1" si="221"/>
        <v>#VALUE!</v>
      </c>
      <c r="CR141" s="393" t="e">
        <f t="shared" ca="1" si="222"/>
        <v>#VALUE!</v>
      </c>
      <c r="CS141" s="389" t="e">
        <f t="shared" ca="1" si="223"/>
        <v>#VALUE!</v>
      </c>
      <c r="CT141" s="394"/>
      <c r="CU141" s="372"/>
      <c r="CV141" s="389" t="e">
        <f t="shared" ca="1" si="255"/>
        <v>#VALUE!</v>
      </c>
      <c r="CW141" s="389" t="e">
        <f ca="1">'Site&amp;Soil'!$G$173*EXP('Site&amp;Soil'!$G$174*CV141)</f>
        <v>#VALUE!</v>
      </c>
      <c r="CX141" s="389" t="e">
        <f t="shared" ca="1" si="224"/>
        <v>#VALUE!</v>
      </c>
      <c r="CY141" s="389">
        <f t="shared" si="178"/>
        <v>0</v>
      </c>
      <c r="CZ141" s="390" t="e">
        <f t="shared" ca="1" si="225"/>
        <v>#VALUE!</v>
      </c>
      <c r="DA141" s="391">
        <f t="shared" ca="1" si="226"/>
        <v>0</v>
      </c>
      <c r="DB141" s="392">
        <f t="shared" ca="1" si="227"/>
        <v>0</v>
      </c>
      <c r="DC141" s="392" t="e">
        <f t="shared" ca="1" si="256"/>
        <v>#VALUE!</v>
      </c>
      <c r="DD141" s="391" t="e">
        <f t="shared" ca="1" si="257"/>
        <v>#VALUE!</v>
      </c>
      <c r="DE141" s="391" t="e">
        <f t="shared" ca="1" si="228"/>
        <v>#VALUE!</v>
      </c>
      <c r="DF141" s="391" t="e">
        <f t="shared" ca="1" si="229"/>
        <v>#VALUE!</v>
      </c>
      <c r="DG141" s="391" t="e">
        <f t="shared" ca="1" si="230"/>
        <v>#VALUE!</v>
      </c>
      <c r="DH141" s="389" t="e">
        <f t="shared" ca="1" si="231"/>
        <v>#VALUE!</v>
      </c>
      <c r="DI141" s="389" t="e">
        <f t="shared" ca="1" si="232"/>
        <v>#VALUE!</v>
      </c>
      <c r="DJ141" s="393" t="e">
        <f t="shared" ca="1" si="233"/>
        <v>#VALUE!</v>
      </c>
      <c r="DK141" s="389" t="e">
        <f t="shared" ca="1" si="234"/>
        <v>#VALUE!</v>
      </c>
      <c r="DL141" s="394"/>
      <c r="DM141" s="372"/>
      <c r="DN141" s="389" t="e">
        <f t="shared" ca="1" si="258"/>
        <v>#VALUE!</v>
      </c>
      <c r="DO141" s="389" t="e">
        <f ca="1">'Site&amp;Soil'!$H$173*EXP('Site&amp;Soil'!$H$174*DN141)</f>
        <v>#VALUE!</v>
      </c>
      <c r="DP141" s="389" t="e">
        <f t="shared" ca="1" si="235"/>
        <v>#VALUE!</v>
      </c>
      <c r="DQ141" s="389">
        <f t="shared" si="179"/>
        <v>0</v>
      </c>
      <c r="DR141" s="390" t="e">
        <f t="shared" ca="1" si="236"/>
        <v>#VALUE!</v>
      </c>
      <c r="DS141" s="391">
        <f t="shared" ca="1" si="237"/>
        <v>0</v>
      </c>
      <c r="DT141" s="392">
        <f t="shared" ca="1" si="238"/>
        <v>0</v>
      </c>
      <c r="DU141" s="392" t="e">
        <f t="shared" ca="1" si="259"/>
        <v>#VALUE!</v>
      </c>
      <c r="DV141" s="391" t="e">
        <f t="shared" ca="1" si="260"/>
        <v>#VALUE!</v>
      </c>
      <c r="DW141" s="391" t="e">
        <f t="shared" ca="1" si="239"/>
        <v>#VALUE!</v>
      </c>
      <c r="DX141" s="391" t="e">
        <f t="shared" ca="1" si="240"/>
        <v>#VALUE!</v>
      </c>
      <c r="DY141" s="391" t="e">
        <f t="shared" ca="1" si="241"/>
        <v>#VALUE!</v>
      </c>
      <c r="DZ141" s="389" t="e">
        <f t="shared" ca="1" si="242"/>
        <v>#VALUE!</v>
      </c>
      <c r="EA141" s="389" t="e">
        <f t="shared" ca="1" si="243"/>
        <v>#VALUE!</v>
      </c>
      <c r="EB141" s="393" t="e">
        <f t="shared" ca="1" si="244"/>
        <v>#VALUE!</v>
      </c>
      <c r="EC141" s="389" t="e">
        <f t="shared" ca="1" si="245"/>
        <v>#VALUE!</v>
      </c>
      <c r="ED141" s="394"/>
      <c r="EE141" s="372"/>
      <c r="EF141" s="392"/>
      <c r="EG141" s="391"/>
      <c r="EH141" s="391"/>
      <c r="EI141" s="391"/>
      <c r="EJ141" s="372"/>
      <c r="EK141" s="372"/>
      <c r="EL141" s="372"/>
      <c r="EM141" s="372"/>
      <c r="EN141" s="372"/>
      <c r="EO141" s="372"/>
      <c r="EP141" s="372"/>
      <c r="EQ141" s="372"/>
      <c r="ER141" s="372"/>
      <c r="ES141" s="372"/>
      <c r="ET141" s="372"/>
    </row>
    <row r="142" spans="1:150" x14ac:dyDescent="0.2">
      <c r="A142" s="372"/>
      <c r="B142" s="372">
        <v>134</v>
      </c>
      <c r="C142" s="372" t="s">
        <v>301</v>
      </c>
      <c r="D142" s="19"/>
      <c r="E142" s="19"/>
      <c r="F142" s="19"/>
      <c r="G142" s="372"/>
      <c r="H142" s="389">
        <f t="shared" ca="1" si="261"/>
        <v>5.9052292631305914</v>
      </c>
      <c r="I142" s="389">
        <f ca="1">'Site&amp;Soil'!$F$173*EXP('Site&amp;Soil'!$F$174*H142)</f>
        <v>0</v>
      </c>
      <c r="J142" s="389">
        <f t="shared" ca="1" si="180"/>
        <v>0.45000000000000007</v>
      </c>
      <c r="K142" s="389">
        <f t="shared" ca="1" si="174"/>
        <v>0.1373529669593018</v>
      </c>
      <c r="L142" s="390">
        <f t="shared" ca="1" si="181"/>
        <v>1.6650407828877321E-3</v>
      </c>
      <c r="M142" s="391">
        <f t="shared" si="182"/>
        <v>0</v>
      </c>
      <c r="N142" s="392">
        <f t="shared" si="183"/>
        <v>0</v>
      </c>
      <c r="O142" s="392">
        <f t="shared" ca="1" si="246"/>
        <v>10932.736169647049</v>
      </c>
      <c r="P142" s="391">
        <f t="shared" ca="1" si="247"/>
        <v>0.44707534800470816</v>
      </c>
      <c r="Q142" s="391">
        <f t="shared" ca="1" si="184"/>
        <v>1.8203451591014149E-3</v>
      </c>
      <c r="R142" s="391">
        <f t="shared" ca="1" si="185"/>
        <v>2.2831341363380788E-4</v>
      </c>
      <c r="S142" s="391">
        <f t="shared" ca="1" si="186"/>
        <v>3.5378483232613484E-3</v>
      </c>
      <c r="T142" s="389">
        <f t="shared" ca="1" si="187"/>
        <v>5.9087671114538525</v>
      </c>
      <c r="U142" s="389">
        <f t="shared" ca="1" si="188"/>
        <v>0.40894520015423369</v>
      </c>
      <c r="V142" s="393">
        <f t="shared" ca="1" si="189"/>
        <v>1.4396942551643753E-3</v>
      </c>
      <c r="W142" s="389">
        <f t="shared" ca="1" si="190"/>
        <v>-3.1993205670319447E-3</v>
      </c>
      <c r="X142" s="394"/>
      <c r="Y142" s="372"/>
      <c r="Z142" s="389">
        <f t="shared" ca="1" si="262"/>
        <v>5.7853088032398015</v>
      </c>
      <c r="AA142" s="389">
        <f ca="1">'Site&amp;Soil'!$G$173*EXP('Site&amp;Soil'!$G$174*Z142)</f>
        <v>0</v>
      </c>
      <c r="AB142" s="389">
        <f t="shared" ca="1" si="191"/>
        <v>0.41625000000000001</v>
      </c>
      <c r="AC142" s="389">
        <f t="shared" si="175"/>
        <v>0</v>
      </c>
      <c r="AD142" s="390">
        <f t="shared" ca="1" si="192"/>
        <v>0</v>
      </c>
      <c r="AE142" s="391">
        <f t="shared" si="193"/>
        <v>0</v>
      </c>
      <c r="AF142" s="392">
        <f t="shared" si="194"/>
        <v>0</v>
      </c>
      <c r="AG142" s="392">
        <f t="shared" ca="1" si="248"/>
        <v>0</v>
      </c>
      <c r="AH142" s="391">
        <f t="shared" ca="1" si="249"/>
        <v>0</v>
      </c>
      <c r="AI142" s="391">
        <f t="shared" ca="1" si="195"/>
        <v>0</v>
      </c>
      <c r="AJ142" s="391">
        <f t="shared" ca="1" si="196"/>
        <v>0</v>
      </c>
      <c r="AK142" s="391">
        <f t="shared" ca="1" si="197"/>
        <v>5.4850069341455347E-4</v>
      </c>
      <c r="AL142" s="389">
        <f t="shared" ca="1" si="198"/>
        <v>5.7858573039332164</v>
      </c>
      <c r="AM142" s="389">
        <f t="shared" ca="1" si="199"/>
        <v>0.32711310276220135</v>
      </c>
      <c r="AN142" s="393">
        <f t="shared" ca="1" si="200"/>
        <v>0</v>
      </c>
      <c r="AO142" s="389">
        <f t="shared" ca="1" si="201"/>
        <v>3.4587249373318326E-3</v>
      </c>
      <c r="AP142" s="394"/>
      <c r="AQ142" s="372"/>
      <c r="AR142" s="389">
        <f t="shared" ca="1" si="263"/>
        <v>4.5799999999999965</v>
      </c>
      <c r="AS142" s="389">
        <f ca="1">'Site&amp;Soil'!$H$173*EXP('Site&amp;Soil'!$H$174*AR142)</f>
        <v>0</v>
      </c>
      <c r="AT142" s="389">
        <f t="shared" ca="1" si="202"/>
        <v>0.38250000000000001</v>
      </c>
      <c r="AU142" s="389">
        <f t="shared" si="176"/>
        <v>0</v>
      </c>
      <c r="AV142" s="390">
        <f t="shared" ca="1" si="203"/>
        <v>0</v>
      </c>
      <c r="AW142" s="391">
        <f t="shared" si="204"/>
        <v>0</v>
      </c>
      <c r="AX142" s="392">
        <f t="shared" si="205"/>
        <v>0</v>
      </c>
      <c r="AY142" s="392">
        <f t="shared" ca="1" si="250"/>
        <v>0</v>
      </c>
      <c r="AZ142" s="391">
        <f t="shared" ca="1" si="251"/>
        <v>0</v>
      </c>
      <c r="BA142" s="391">
        <f t="shared" ca="1" si="206"/>
        <v>0</v>
      </c>
      <c r="BB142" s="391">
        <f t="shared" ca="1" si="207"/>
        <v>0</v>
      </c>
      <c r="BC142" s="391">
        <f t="shared" ca="1" si="208"/>
        <v>0</v>
      </c>
      <c r="BD142" s="389">
        <f t="shared" ca="1" si="209"/>
        <v>4.5799999999999965</v>
      </c>
      <c r="BE142" s="389">
        <f t="shared" ca="1" si="210"/>
        <v>6.8849999999998537E-2</v>
      </c>
      <c r="BF142" s="393">
        <f t="shared" ca="1" si="211"/>
        <v>0</v>
      </c>
      <c r="BG142" s="389">
        <f t="shared" ca="1" si="212"/>
        <v>0</v>
      </c>
      <c r="BH142" s="394"/>
      <c r="BI142" s="372"/>
      <c r="BJ142" s="392"/>
      <c r="BK142" s="391"/>
      <c r="BL142" s="391"/>
      <c r="BM142" s="391"/>
      <c r="BN142" s="372"/>
      <c r="BO142" s="372"/>
      <c r="BP142" s="372"/>
      <c r="BQ142" s="372"/>
      <c r="BR142" s="372"/>
      <c r="BS142" s="372"/>
      <c r="BT142" s="372"/>
      <c r="BU142" s="372"/>
      <c r="BV142" s="372"/>
      <c r="BW142" s="372"/>
      <c r="BX142" s="372"/>
      <c r="BZ142" s="19"/>
      <c r="CA142" s="19"/>
      <c r="CB142" s="19"/>
      <c r="CC142" s="372"/>
      <c r="CD142" s="389" t="e">
        <f t="shared" ca="1" si="252"/>
        <v>#VALUE!</v>
      </c>
      <c r="CE142" s="389" t="e">
        <f ca="1">'Site&amp;Soil'!$F$173*EXP('Site&amp;Soil'!$F$174*CD142)</f>
        <v>#VALUE!</v>
      </c>
      <c r="CF142" s="389" t="e">
        <f t="shared" ca="1" si="213"/>
        <v>#VALUE!</v>
      </c>
      <c r="CG142" s="389">
        <f t="shared" si="177"/>
        <v>0</v>
      </c>
      <c r="CH142" s="390" t="e">
        <f t="shared" ca="1" si="214"/>
        <v>#VALUE!</v>
      </c>
      <c r="CI142" s="391">
        <f t="shared" si="215"/>
        <v>0</v>
      </c>
      <c r="CJ142" s="392">
        <f t="shared" si="216"/>
        <v>0</v>
      </c>
      <c r="CK142" s="392" t="e">
        <f t="shared" ca="1" si="253"/>
        <v>#VALUE!</v>
      </c>
      <c r="CL142" s="391" t="e">
        <f t="shared" ca="1" si="254"/>
        <v>#VALUE!</v>
      </c>
      <c r="CM142" s="391" t="e">
        <f t="shared" ca="1" si="217"/>
        <v>#VALUE!</v>
      </c>
      <c r="CN142" s="391" t="e">
        <f t="shared" ca="1" si="218"/>
        <v>#VALUE!</v>
      </c>
      <c r="CO142" s="391" t="e">
        <f t="shared" ca="1" si="219"/>
        <v>#VALUE!</v>
      </c>
      <c r="CP142" s="389" t="e">
        <f t="shared" ca="1" si="220"/>
        <v>#VALUE!</v>
      </c>
      <c r="CQ142" s="389" t="e">
        <f t="shared" ca="1" si="221"/>
        <v>#VALUE!</v>
      </c>
      <c r="CR142" s="393" t="e">
        <f t="shared" ca="1" si="222"/>
        <v>#VALUE!</v>
      </c>
      <c r="CS142" s="389" t="e">
        <f t="shared" ca="1" si="223"/>
        <v>#VALUE!</v>
      </c>
      <c r="CT142" s="394"/>
      <c r="CU142" s="372"/>
      <c r="CV142" s="389" t="e">
        <f t="shared" ca="1" si="255"/>
        <v>#VALUE!</v>
      </c>
      <c r="CW142" s="389" t="e">
        <f ca="1">'Site&amp;Soil'!$G$173*EXP('Site&amp;Soil'!$G$174*CV142)</f>
        <v>#VALUE!</v>
      </c>
      <c r="CX142" s="389" t="e">
        <f t="shared" ca="1" si="224"/>
        <v>#VALUE!</v>
      </c>
      <c r="CY142" s="389">
        <f t="shared" si="178"/>
        <v>0</v>
      </c>
      <c r="CZ142" s="390" t="e">
        <f t="shared" ca="1" si="225"/>
        <v>#VALUE!</v>
      </c>
      <c r="DA142" s="391">
        <f t="shared" si="226"/>
        <v>0</v>
      </c>
      <c r="DB142" s="392">
        <f t="shared" si="227"/>
        <v>0</v>
      </c>
      <c r="DC142" s="392" t="e">
        <f t="shared" ca="1" si="256"/>
        <v>#VALUE!</v>
      </c>
      <c r="DD142" s="391" t="e">
        <f t="shared" ca="1" si="257"/>
        <v>#VALUE!</v>
      </c>
      <c r="DE142" s="391" t="e">
        <f t="shared" ca="1" si="228"/>
        <v>#VALUE!</v>
      </c>
      <c r="DF142" s="391" t="e">
        <f t="shared" ca="1" si="229"/>
        <v>#VALUE!</v>
      </c>
      <c r="DG142" s="391" t="e">
        <f t="shared" ca="1" si="230"/>
        <v>#VALUE!</v>
      </c>
      <c r="DH142" s="389" t="e">
        <f t="shared" ca="1" si="231"/>
        <v>#VALUE!</v>
      </c>
      <c r="DI142" s="389" t="e">
        <f t="shared" ca="1" si="232"/>
        <v>#VALUE!</v>
      </c>
      <c r="DJ142" s="393" t="e">
        <f t="shared" ca="1" si="233"/>
        <v>#VALUE!</v>
      </c>
      <c r="DK142" s="389" t="e">
        <f t="shared" ca="1" si="234"/>
        <v>#VALUE!</v>
      </c>
      <c r="DL142" s="394"/>
      <c r="DM142" s="372"/>
      <c r="DN142" s="389" t="e">
        <f t="shared" ca="1" si="258"/>
        <v>#VALUE!</v>
      </c>
      <c r="DO142" s="389" t="e">
        <f ca="1">'Site&amp;Soil'!$H$173*EXP('Site&amp;Soil'!$H$174*DN142)</f>
        <v>#VALUE!</v>
      </c>
      <c r="DP142" s="389" t="e">
        <f t="shared" ca="1" si="235"/>
        <v>#VALUE!</v>
      </c>
      <c r="DQ142" s="389">
        <f t="shared" si="179"/>
        <v>0</v>
      </c>
      <c r="DR142" s="390" t="e">
        <f t="shared" ca="1" si="236"/>
        <v>#VALUE!</v>
      </c>
      <c r="DS142" s="391">
        <f t="shared" si="237"/>
        <v>0</v>
      </c>
      <c r="DT142" s="392">
        <f t="shared" si="238"/>
        <v>0</v>
      </c>
      <c r="DU142" s="392" t="e">
        <f t="shared" ca="1" si="259"/>
        <v>#VALUE!</v>
      </c>
      <c r="DV142" s="391" t="e">
        <f t="shared" ca="1" si="260"/>
        <v>#VALUE!</v>
      </c>
      <c r="DW142" s="391" t="e">
        <f t="shared" ca="1" si="239"/>
        <v>#VALUE!</v>
      </c>
      <c r="DX142" s="391" t="e">
        <f t="shared" ca="1" si="240"/>
        <v>#VALUE!</v>
      </c>
      <c r="DY142" s="391" t="e">
        <f t="shared" ca="1" si="241"/>
        <v>#VALUE!</v>
      </c>
      <c r="DZ142" s="389" t="e">
        <f t="shared" ca="1" si="242"/>
        <v>#VALUE!</v>
      </c>
      <c r="EA142" s="389" t="e">
        <f t="shared" ca="1" si="243"/>
        <v>#VALUE!</v>
      </c>
      <c r="EB142" s="393" t="e">
        <f t="shared" ca="1" si="244"/>
        <v>#VALUE!</v>
      </c>
      <c r="EC142" s="389" t="e">
        <f t="shared" ca="1" si="245"/>
        <v>#VALUE!</v>
      </c>
      <c r="ED142" s="394"/>
      <c r="EE142" s="372"/>
      <c r="EF142" s="392"/>
      <c r="EG142" s="391"/>
      <c r="EH142" s="391"/>
      <c r="EI142" s="391"/>
      <c r="EJ142" s="372"/>
      <c r="EK142" s="372"/>
      <c r="EL142" s="372"/>
      <c r="EM142" s="372"/>
      <c r="EN142" s="372"/>
      <c r="EO142" s="372"/>
      <c r="EP142" s="372"/>
      <c r="EQ142" s="372"/>
      <c r="ER142" s="372"/>
      <c r="ES142" s="372"/>
      <c r="ET142" s="372"/>
    </row>
    <row r="143" spans="1:150" x14ac:dyDescent="0.2">
      <c r="A143" s="372"/>
      <c r="B143" s="372">
        <v>135</v>
      </c>
      <c r="C143" s="372" t="s">
        <v>302</v>
      </c>
      <c r="D143" s="388"/>
      <c r="E143" s="388"/>
      <c r="F143" s="19"/>
      <c r="G143" s="372"/>
      <c r="H143" s="389">
        <f t="shared" ca="1" si="261"/>
        <v>5.9055677908868205</v>
      </c>
      <c r="I143" s="389">
        <f ca="1">'Site&amp;Soil'!$F$173*EXP('Site&amp;Soil'!$F$174*H143)</f>
        <v>0</v>
      </c>
      <c r="J143" s="389">
        <f t="shared" ca="1" si="180"/>
        <v>0.45000000000000007</v>
      </c>
      <c r="K143" s="389">
        <f t="shared" ca="1" si="174"/>
        <v>0.19369872998029833</v>
      </c>
      <c r="L143" s="390">
        <f t="shared" ca="1" si="181"/>
        <v>2.3462065415799181E-3</v>
      </c>
      <c r="M143" s="391">
        <f t="shared" si="182"/>
        <v>0</v>
      </c>
      <c r="N143" s="392">
        <f t="shared" si="183"/>
        <v>0</v>
      </c>
      <c r="O143" s="392">
        <f t="shared" ca="1" si="246"/>
        <v>10888.221629869875</v>
      </c>
      <c r="P143" s="391">
        <f t="shared" ca="1" si="247"/>
        <v>0.44525500284560676</v>
      </c>
      <c r="Q143" s="391">
        <f t="shared" ca="1" si="184"/>
        <v>2.5546016814172656E-3</v>
      </c>
      <c r="R143" s="391">
        <f t="shared" ca="1" si="185"/>
        <v>3.204568198446995E-4</v>
      </c>
      <c r="S143" s="391">
        <f t="shared" ca="1" si="186"/>
        <v>4.9647663590501462E-3</v>
      </c>
      <c r="T143" s="389">
        <f t="shared" ca="1" si="187"/>
        <v>5.9105325572458707</v>
      </c>
      <c r="U143" s="389">
        <f t="shared" ca="1" si="188"/>
        <v>0.40973965076064184</v>
      </c>
      <c r="V143" s="393">
        <f t="shared" ca="1" si="189"/>
        <v>2.0425247295074805E-3</v>
      </c>
      <c r="W143" s="389">
        <f t="shared" ca="1" si="190"/>
        <v>-4.538943843349956E-3</v>
      </c>
      <c r="X143" s="394"/>
      <c r="Y143" s="372"/>
      <c r="Z143" s="389">
        <f t="shared" ca="1" si="262"/>
        <v>5.7893160288705481</v>
      </c>
      <c r="AA143" s="389">
        <f ca="1">'Site&amp;Soil'!$G$173*EXP('Site&amp;Soil'!$G$174*Z143)</f>
        <v>0</v>
      </c>
      <c r="AB143" s="389">
        <f t="shared" ca="1" si="191"/>
        <v>0.41625000000000001</v>
      </c>
      <c r="AC143" s="389">
        <f t="shared" si="175"/>
        <v>0</v>
      </c>
      <c r="AD143" s="390">
        <f t="shared" ca="1" si="192"/>
        <v>0</v>
      </c>
      <c r="AE143" s="391">
        <f t="shared" si="193"/>
        <v>0</v>
      </c>
      <c r="AF143" s="392">
        <f t="shared" si="194"/>
        <v>0</v>
      </c>
      <c r="AG143" s="392">
        <f t="shared" ca="1" si="248"/>
        <v>0</v>
      </c>
      <c r="AH143" s="391">
        <f t="shared" ca="1" si="249"/>
        <v>0</v>
      </c>
      <c r="AI143" s="391">
        <f t="shared" ca="1" si="195"/>
        <v>0</v>
      </c>
      <c r="AJ143" s="391">
        <f t="shared" ca="1" si="196"/>
        <v>0</v>
      </c>
      <c r="AK143" s="391">
        <f t="shared" ca="1" si="197"/>
        <v>7.6986623386113989E-4</v>
      </c>
      <c r="AL143" s="389">
        <f t="shared" ca="1" si="198"/>
        <v>5.7900858951044096</v>
      </c>
      <c r="AM143" s="389">
        <f t="shared" ca="1" si="199"/>
        <v>0.3288732538372105</v>
      </c>
      <c r="AN143" s="393">
        <f t="shared" ca="1" si="200"/>
        <v>0</v>
      </c>
      <c r="AO143" s="389">
        <f t="shared" ca="1" si="201"/>
        <v>4.9069663171350877E-3</v>
      </c>
      <c r="AP143" s="394"/>
      <c r="AQ143" s="372"/>
      <c r="AR143" s="389">
        <f t="shared" ca="1" si="263"/>
        <v>4.5799999999999965</v>
      </c>
      <c r="AS143" s="389">
        <f ca="1">'Site&amp;Soil'!$H$173*EXP('Site&amp;Soil'!$H$174*AR143)</f>
        <v>0</v>
      </c>
      <c r="AT143" s="389">
        <f t="shared" ca="1" si="202"/>
        <v>0.38250000000000001</v>
      </c>
      <c r="AU143" s="389">
        <f t="shared" si="176"/>
        <v>0</v>
      </c>
      <c r="AV143" s="390">
        <f t="shared" ca="1" si="203"/>
        <v>0</v>
      </c>
      <c r="AW143" s="391">
        <f t="shared" si="204"/>
        <v>0</v>
      </c>
      <c r="AX143" s="392">
        <f t="shared" si="205"/>
        <v>0</v>
      </c>
      <c r="AY143" s="392">
        <f t="shared" ca="1" si="250"/>
        <v>0</v>
      </c>
      <c r="AZ143" s="391">
        <f t="shared" ca="1" si="251"/>
        <v>0</v>
      </c>
      <c r="BA143" s="391">
        <f t="shared" ca="1" si="206"/>
        <v>0</v>
      </c>
      <c r="BB143" s="391">
        <f t="shared" ca="1" si="207"/>
        <v>0</v>
      </c>
      <c r="BC143" s="391">
        <f t="shared" ca="1" si="208"/>
        <v>0</v>
      </c>
      <c r="BD143" s="389">
        <f t="shared" ca="1" si="209"/>
        <v>4.5799999999999965</v>
      </c>
      <c r="BE143" s="389">
        <f t="shared" ca="1" si="210"/>
        <v>6.8849999999998537E-2</v>
      </c>
      <c r="BF143" s="393">
        <f t="shared" ca="1" si="211"/>
        <v>0</v>
      </c>
      <c r="BG143" s="389">
        <f t="shared" ca="1" si="212"/>
        <v>0</v>
      </c>
      <c r="BH143" s="394"/>
      <c r="BI143" s="372"/>
      <c r="BJ143" s="392"/>
      <c r="BK143" s="391"/>
      <c r="BL143" s="391"/>
      <c r="BM143" s="391"/>
      <c r="BN143" s="372"/>
      <c r="BO143" s="372"/>
      <c r="BP143" s="372"/>
      <c r="BQ143" s="372"/>
      <c r="BR143" s="372"/>
      <c r="BS143" s="372"/>
      <c r="BT143" s="372"/>
      <c r="BU143" s="372"/>
      <c r="BV143" s="372"/>
      <c r="BW143" s="372"/>
      <c r="BX143" s="372"/>
      <c r="BZ143" s="388"/>
      <c r="CA143" s="388"/>
      <c r="CB143" s="19"/>
      <c r="CC143" s="372"/>
      <c r="CD143" s="389" t="e">
        <f t="shared" ca="1" si="252"/>
        <v>#VALUE!</v>
      </c>
      <c r="CE143" s="389" t="e">
        <f ca="1">'Site&amp;Soil'!$F$173*EXP('Site&amp;Soil'!$F$174*CD143)</f>
        <v>#VALUE!</v>
      </c>
      <c r="CF143" s="389" t="e">
        <f t="shared" ca="1" si="213"/>
        <v>#VALUE!</v>
      </c>
      <c r="CG143" s="389">
        <f t="shared" si="177"/>
        <v>0</v>
      </c>
      <c r="CH143" s="390" t="e">
        <f t="shared" ca="1" si="214"/>
        <v>#VALUE!</v>
      </c>
      <c r="CI143" s="391">
        <f t="shared" si="215"/>
        <v>0</v>
      </c>
      <c r="CJ143" s="392">
        <f t="shared" si="216"/>
        <v>0</v>
      </c>
      <c r="CK143" s="392" t="e">
        <f t="shared" ca="1" si="253"/>
        <v>#VALUE!</v>
      </c>
      <c r="CL143" s="391" t="e">
        <f t="shared" ca="1" si="254"/>
        <v>#VALUE!</v>
      </c>
      <c r="CM143" s="391" t="e">
        <f t="shared" ca="1" si="217"/>
        <v>#VALUE!</v>
      </c>
      <c r="CN143" s="391" t="e">
        <f t="shared" ca="1" si="218"/>
        <v>#VALUE!</v>
      </c>
      <c r="CO143" s="391" t="e">
        <f t="shared" ca="1" si="219"/>
        <v>#VALUE!</v>
      </c>
      <c r="CP143" s="389" t="e">
        <f t="shared" ca="1" si="220"/>
        <v>#VALUE!</v>
      </c>
      <c r="CQ143" s="389" t="e">
        <f t="shared" ca="1" si="221"/>
        <v>#VALUE!</v>
      </c>
      <c r="CR143" s="393" t="e">
        <f t="shared" ca="1" si="222"/>
        <v>#VALUE!</v>
      </c>
      <c r="CS143" s="389" t="e">
        <f t="shared" ca="1" si="223"/>
        <v>#VALUE!</v>
      </c>
      <c r="CT143" s="394"/>
      <c r="CU143" s="372"/>
      <c r="CV143" s="389" t="e">
        <f t="shared" ca="1" si="255"/>
        <v>#VALUE!</v>
      </c>
      <c r="CW143" s="389" t="e">
        <f ca="1">'Site&amp;Soil'!$G$173*EXP('Site&amp;Soil'!$G$174*CV143)</f>
        <v>#VALUE!</v>
      </c>
      <c r="CX143" s="389" t="e">
        <f t="shared" ca="1" si="224"/>
        <v>#VALUE!</v>
      </c>
      <c r="CY143" s="389">
        <f t="shared" si="178"/>
        <v>0</v>
      </c>
      <c r="CZ143" s="390" t="e">
        <f t="shared" ca="1" si="225"/>
        <v>#VALUE!</v>
      </c>
      <c r="DA143" s="391">
        <f t="shared" si="226"/>
        <v>0</v>
      </c>
      <c r="DB143" s="392">
        <f t="shared" si="227"/>
        <v>0</v>
      </c>
      <c r="DC143" s="392" t="e">
        <f t="shared" ca="1" si="256"/>
        <v>#VALUE!</v>
      </c>
      <c r="DD143" s="391" t="e">
        <f t="shared" ca="1" si="257"/>
        <v>#VALUE!</v>
      </c>
      <c r="DE143" s="391" t="e">
        <f t="shared" ca="1" si="228"/>
        <v>#VALUE!</v>
      </c>
      <c r="DF143" s="391" t="e">
        <f t="shared" ca="1" si="229"/>
        <v>#VALUE!</v>
      </c>
      <c r="DG143" s="391" t="e">
        <f t="shared" ca="1" si="230"/>
        <v>#VALUE!</v>
      </c>
      <c r="DH143" s="389" t="e">
        <f t="shared" ca="1" si="231"/>
        <v>#VALUE!</v>
      </c>
      <c r="DI143" s="389" t="e">
        <f t="shared" ca="1" si="232"/>
        <v>#VALUE!</v>
      </c>
      <c r="DJ143" s="393" t="e">
        <f t="shared" ca="1" si="233"/>
        <v>#VALUE!</v>
      </c>
      <c r="DK143" s="389" t="e">
        <f t="shared" ca="1" si="234"/>
        <v>#VALUE!</v>
      </c>
      <c r="DL143" s="394"/>
      <c r="DM143" s="372"/>
      <c r="DN143" s="389" t="e">
        <f t="shared" ca="1" si="258"/>
        <v>#VALUE!</v>
      </c>
      <c r="DO143" s="389" t="e">
        <f ca="1">'Site&amp;Soil'!$H$173*EXP('Site&amp;Soil'!$H$174*DN143)</f>
        <v>#VALUE!</v>
      </c>
      <c r="DP143" s="389" t="e">
        <f t="shared" ca="1" si="235"/>
        <v>#VALUE!</v>
      </c>
      <c r="DQ143" s="389">
        <f t="shared" si="179"/>
        <v>0</v>
      </c>
      <c r="DR143" s="390" t="e">
        <f t="shared" ca="1" si="236"/>
        <v>#VALUE!</v>
      </c>
      <c r="DS143" s="391">
        <f t="shared" si="237"/>
        <v>0</v>
      </c>
      <c r="DT143" s="392">
        <f t="shared" si="238"/>
        <v>0</v>
      </c>
      <c r="DU143" s="392" t="e">
        <f t="shared" ca="1" si="259"/>
        <v>#VALUE!</v>
      </c>
      <c r="DV143" s="391" t="e">
        <f t="shared" ca="1" si="260"/>
        <v>#VALUE!</v>
      </c>
      <c r="DW143" s="391" t="e">
        <f t="shared" ca="1" si="239"/>
        <v>#VALUE!</v>
      </c>
      <c r="DX143" s="391" t="e">
        <f t="shared" ca="1" si="240"/>
        <v>#VALUE!</v>
      </c>
      <c r="DY143" s="391" t="e">
        <f t="shared" ca="1" si="241"/>
        <v>#VALUE!</v>
      </c>
      <c r="DZ143" s="389" t="e">
        <f t="shared" ca="1" si="242"/>
        <v>#VALUE!</v>
      </c>
      <c r="EA143" s="389" t="e">
        <f t="shared" ca="1" si="243"/>
        <v>#VALUE!</v>
      </c>
      <c r="EB143" s="393" t="e">
        <f t="shared" ca="1" si="244"/>
        <v>#VALUE!</v>
      </c>
      <c r="EC143" s="389" t="e">
        <f t="shared" ca="1" si="245"/>
        <v>#VALUE!</v>
      </c>
      <c r="ED143" s="394"/>
      <c r="EE143" s="372"/>
      <c r="EF143" s="392"/>
      <c r="EG143" s="391"/>
      <c r="EH143" s="391"/>
      <c r="EI143" s="391"/>
      <c r="EJ143" s="372"/>
      <c r="EK143" s="372"/>
      <c r="EL143" s="372"/>
      <c r="EM143" s="372"/>
      <c r="EN143" s="372"/>
      <c r="EO143" s="372"/>
      <c r="EP143" s="372"/>
      <c r="EQ143" s="372"/>
      <c r="ER143" s="372"/>
      <c r="ES143" s="372"/>
      <c r="ET143" s="372"/>
    </row>
    <row r="144" spans="1:150" x14ac:dyDescent="0.2">
      <c r="A144" s="372"/>
      <c r="B144" s="372">
        <v>136</v>
      </c>
      <c r="C144" s="372" t="s">
        <v>303</v>
      </c>
      <c r="D144" s="388"/>
      <c r="E144" s="388"/>
      <c r="F144" s="19"/>
      <c r="G144" s="372"/>
      <c r="H144" s="389">
        <f t="shared" ca="1" si="261"/>
        <v>5.9059936134025204</v>
      </c>
      <c r="I144" s="389">
        <f ca="1">'Site&amp;Soil'!$F$173*EXP('Site&amp;Soil'!$F$174*H144)</f>
        <v>0</v>
      </c>
      <c r="J144" s="389">
        <f t="shared" ca="1" si="180"/>
        <v>0.45000000000000007</v>
      </c>
      <c r="K144" s="389">
        <f t="shared" ca="1" si="174"/>
        <v>0.2566091252630372</v>
      </c>
      <c r="L144" s="390">
        <f t="shared" ca="1" si="181"/>
        <v>3.105093050393999E-3</v>
      </c>
      <c r="M144" s="391">
        <f t="shared" si="182"/>
        <v>0</v>
      </c>
      <c r="N144" s="392">
        <f t="shared" si="183"/>
        <v>0</v>
      </c>
      <c r="O144" s="392">
        <f t="shared" ca="1" si="246"/>
        <v>10825.751654000891</v>
      </c>
      <c r="P144" s="391">
        <f t="shared" ca="1" si="247"/>
        <v>0.44270040116418952</v>
      </c>
      <c r="Q144" s="391">
        <f t="shared" ca="1" si="184"/>
        <v>3.3614966226129511E-3</v>
      </c>
      <c r="R144" s="391">
        <f t="shared" ca="1" si="185"/>
        <v>4.2176001621754377E-4</v>
      </c>
      <c r="S144" s="391">
        <f t="shared" ca="1" si="186"/>
        <v>6.5327480142120149E-3</v>
      </c>
      <c r="T144" s="389">
        <f t="shared" ca="1" si="187"/>
        <v>5.9125263614167327</v>
      </c>
      <c r="U144" s="389">
        <f t="shared" ca="1" si="188"/>
        <v>0.4106368626375298</v>
      </c>
      <c r="V144" s="393">
        <f t="shared" ca="1" si="189"/>
        <v>2.7243091610672059E-3</v>
      </c>
      <c r="W144" s="389">
        <f t="shared" ca="1" si="190"/>
        <v>-6.0540203579271231E-3</v>
      </c>
      <c r="X144" s="394"/>
      <c r="Y144" s="372"/>
      <c r="Z144" s="389">
        <f t="shared" ca="1" si="262"/>
        <v>5.7949928614215445</v>
      </c>
      <c r="AA144" s="389">
        <f ca="1">'Site&amp;Soil'!$G$173*EXP('Site&amp;Soil'!$G$174*Z144)</f>
        <v>0</v>
      </c>
      <c r="AB144" s="389">
        <f t="shared" ca="1" si="191"/>
        <v>0.41625000000000001</v>
      </c>
      <c r="AC144" s="389">
        <f t="shared" si="175"/>
        <v>0</v>
      </c>
      <c r="AD144" s="390">
        <f t="shared" ca="1" si="192"/>
        <v>0</v>
      </c>
      <c r="AE144" s="391">
        <f t="shared" si="193"/>
        <v>0</v>
      </c>
      <c r="AF144" s="392">
        <f t="shared" si="194"/>
        <v>0</v>
      </c>
      <c r="AG144" s="392">
        <f t="shared" ca="1" si="248"/>
        <v>0</v>
      </c>
      <c r="AH144" s="391">
        <f t="shared" ca="1" si="249"/>
        <v>0</v>
      </c>
      <c r="AI144" s="391">
        <f t="shared" ca="1" si="195"/>
        <v>0</v>
      </c>
      <c r="AJ144" s="391">
        <f t="shared" ca="1" si="196"/>
        <v>0</v>
      </c>
      <c r="AK144" s="391">
        <f t="shared" ca="1" si="197"/>
        <v>1.0132372761983033E-3</v>
      </c>
      <c r="AL144" s="389">
        <f t="shared" ca="1" si="198"/>
        <v>5.7960060986977426</v>
      </c>
      <c r="AM144" s="389">
        <f t="shared" ca="1" si="199"/>
        <v>0.33133753858293535</v>
      </c>
      <c r="AN144" s="393">
        <f t="shared" ca="1" si="200"/>
        <v>0</v>
      </c>
      <c r="AO144" s="389">
        <f t="shared" ca="1" si="201"/>
        <v>6.5448868734347288E-3</v>
      </c>
      <c r="AP144" s="394"/>
      <c r="AQ144" s="372"/>
      <c r="AR144" s="389">
        <f t="shared" ca="1" si="263"/>
        <v>4.5799999999999965</v>
      </c>
      <c r="AS144" s="389">
        <f ca="1">'Site&amp;Soil'!$H$173*EXP('Site&amp;Soil'!$H$174*AR144)</f>
        <v>0</v>
      </c>
      <c r="AT144" s="389">
        <f t="shared" ca="1" si="202"/>
        <v>0.38250000000000001</v>
      </c>
      <c r="AU144" s="389">
        <f t="shared" si="176"/>
        <v>0</v>
      </c>
      <c r="AV144" s="390">
        <f t="shared" ca="1" si="203"/>
        <v>0</v>
      </c>
      <c r="AW144" s="391">
        <f t="shared" si="204"/>
        <v>0</v>
      </c>
      <c r="AX144" s="392">
        <f t="shared" si="205"/>
        <v>0</v>
      </c>
      <c r="AY144" s="392">
        <f t="shared" ca="1" si="250"/>
        <v>0</v>
      </c>
      <c r="AZ144" s="391">
        <f t="shared" ca="1" si="251"/>
        <v>0</v>
      </c>
      <c r="BA144" s="391">
        <f t="shared" ca="1" si="206"/>
        <v>0</v>
      </c>
      <c r="BB144" s="391">
        <f t="shared" ca="1" si="207"/>
        <v>0</v>
      </c>
      <c r="BC144" s="391">
        <f t="shared" ca="1" si="208"/>
        <v>0</v>
      </c>
      <c r="BD144" s="389">
        <f t="shared" ca="1" si="209"/>
        <v>4.5799999999999965</v>
      </c>
      <c r="BE144" s="389">
        <f t="shared" ca="1" si="210"/>
        <v>6.8849999999998537E-2</v>
      </c>
      <c r="BF144" s="393">
        <f t="shared" ca="1" si="211"/>
        <v>0</v>
      </c>
      <c r="BG144" s="389">
        <f t="shared" ca="1" si="212"/>
        <v>0</v>
      </c>
      <c r="BH144" s="394"/>
      <c r="BI144" s="372"/>
      <c r="BJ144" s="392"/>
      <c r="BK144" s="391"/>
      <c r="BL144" s="391"/>
      <c r="BM144" s="391"/>
      <c r="BN144" s="372"/>
      <c r="BO144" s="372"/>
      <c r="BP144" s="372"/>
      <c r="BQ144" s="372"/>
      <c r="BR144" s="372"/>
      <c r="BS144" s="372"/>
      <c r="BT144" s="372"/>
      <c r="BU144" s="372"/>
      <c r="BV144" s="372"/>
      <c r="BW144" s="372"/>
      <c r="BX144" s="372"/>
      <c r="BZ144" s="388"/>
      <c r="CA144" s="388"/>
      <c r="CB144" s="19"/>
      <c r="CC144" s="372"/>
      <c r="CD144" s="389" t="e">
        <f t="shared" ca="1" si="252"/>
        <v>#VALUE!</v>
      </c>
      <c r="CE144" s="389" t="e">
        <f ca="1">'Site&amp;Soil'!$F$173*EXP('Site&amp;Soil'!$F$174*CD144)</f>
        <v>#VALUE!</v>
      </c>
      <c r="CF144" s="389" t="e">
        <f t="shared" ca="1" si="213"/>
        <v>#VALUE!</v>
      </c>
      <c r="CG144" s="389">
        <f t="shared" si="177"/>
        <v>0</v>
      </c>
      <c r="CH144" s="390" t="e">
        <f t="shared" ca="1" si="214"/>
        <v>#VALUE!</v>
      </c>
      <c r="CI144" s="391">
        <f t="shared" si="215"/>
        <v>0</v>
      </c>
      <c r="CJ144" s="392">
        <f t="shared" si="216"/>
        <v>0</v>
      </c>
      <c r="CK144" s="392" t="e">
        <f t="shared" ca="1" si="253"/>
        <v>#VALUE!</v>
      </c>
      <c r="CL144" s="391" t="e">
        <f t="shared" ca="1" si="254"/>
        <v>#VALUE!</v>
      </c>
      <c r="CM144" s="391" t="e">
        <f t="shared" ca="1" si="217"/>
        <v>#VALUE!</v>
      </c>
      <c r="CN144" s="391" t="e">
        <f t="shared" ca="1" si="218"/>
        <v>#VALUE!</v>
      </c>
      <c r="CO144" s="391" t="e">
        <f t="shared" ca="1" si="219"/>
        <v>#VALUE!</v>
      </c>
      <c r="CP144" s="389" t="e">
        <f t="shared" ca="1" si="220"/>
        <v>#VALUE!</v>
      </c>
      <c r="CQ144" s="389" t="e">
        <f t="shared" ca="1" si="221"/>
        <v>#VALUE!</v>
      </c>
      <c r="CR144" s="393" t="e">
        <f t="shared" ca="1" si="222"/>
        <v>#VALUE!</v>
      </c>
      <c r="CS144" s="389" t="e">
        <f t="shared" ca="1" si="223"/>
        <v>#VALUE!</v>
      </c>
      <c r="CT144" s="394"/>
      <c r="CU144" s="372"/>
      <c r="CV144" s="389" t="e">
        <f t="shared" ca="1" si="255"/>
        <v>#VALUE!</v>
      </c>
      <c r="CW144" s="389" t="e">
        <f ca="1">'Site&amp;Soil'!$G$173*EXP('Site&amp;Soil'!$G$174*CV144)</f>
        <v>#VALUE!</v>
      </c>
      <c r="CX144" s="389" t="e">
        <f t="shared" ca="1" si="224"/>
        <v>#VALUE!</v>
      </c>
      <c r="CY144" s="389">
        <f t="shared" si="178"/>
        <v>0</v>
      </c>
      <c r="CZ144" s="390" t="e">
        <f t="shared" ca="1" si="225"/>
        <v>#VALUE!</v>
      </c>
      <c r="DA144" s="391">
        <f t="shared" si="226"/>
        <v>0</v>
      </c>
      <c r="DB144" s="392">
        <f t="shared" si="227"/>
        <v>0</v>
      </c>
      <c r="DC144" s="392" t="e">
        <f t="shared" ca="1" si="256"/>
        <v>#VALUE!</v>
      </c>
      <c r="DD144" s="391" t="e">
        <f t="shared" ca="1" si="257"/>
        <v>#VALUE!</v>
      </c>
      <c r="DE144" s="391" t="e">
        <f t="shared" ca="1" si="228"/>
        <v>#VALUE!</v>
      </c>
      <c r="DF144" s="391" t="e">
        <f t="shared" ca="1" si="229"/>
        <v>#VALUE!</v>
      </c>
      <c r="DG144" s="391" t="e">
        <f t="shared" ca="1" si="230"/>
        <v>#VALUE!</v>
      </c>
      <c r="DH144" s="389" t="e">
        <f t="shared" ca="1" si="231"/>
        <v>#VALUE!</v>
      </c>
      <c r="DI144" s="389" t="e">
        <f t="shared" ca="1" si="232"/>
        <v>#VALUE!</v>
      </c>
      <c r="DJ144" s="393" t="e">
        <f t="shared" ca="1" si="233"/>
        <v>#VALUE!</v>
      </c>
      <c r="DK144" s="389" t="e">
        <f t="shared" ca="1" si="234"/>
        <v>#VALUE!</v>
      </c>
      <c r="DL144" s="394"/>
      <c r="DM144" s="372"/>
      <c r="DN144" s="389" t="e">
        <f t="shared" ca="1" si="258"/>
        <v>#VALUE!</v>
      </c>
      <c r="DO144" s="389" t="e">
        <f ca="1">'Site&amp;Soil'!$H$173*EXP('Site&amp;Soil'!$H$174*DN144)</f>
        <v>#VALUE!</v>
      </c>
      <c r="DP144" s="389" t="e">
        <f t="shared" ca="1" si="235"/>
        <v>#VALUE!</v>
      </c>
      <c r="DQ144" s="389">
        <f t="shared" si="179"/>
        <v>0</v>
      </c>
      <c r="DR144" s="390" t="e">
        <f t="shared" ca="1" si="236"/>
        <v>#VALUE!</v>
      </c>
      <c r="DS144" s="391">
        <f t="shared" si="237"/>
        <v>0</v>
      </c>
      <c r="DT144" s="392">
        <f t="shared" si="238"/>
        <v>0</v>
      </c>
      <c r="DU144" s="392" t="e">
        <f t="shared" ca="1" si="259"/>
        <v>#VALUE!</v>
      </c>
      <c r="DV144" s="391" t="e">
        <f t="shared" ca="1" si="260"/>
        <v>#VALUE!</v>
      </c>
      <c r="DW144" s="391" t="e">
        <f t="shared" ca="1" si="239"/>
        <v>#VALUE!</v>
      </c>
      <c r="DX144" s="391" t="e">
        <f t="shared" ca="1" si="240"/>
        <v>#VALUE!</v>
      </c>
      <c r="DY144" s="391" t="e">
        <f t="shared" ca="1" si="241"/>
        <v>#VALUE!</v>
      </c>
      <c r="DZ144" s="389" t="e">
        <f t="shared" ca="1" si="242"/>
        <v>#VALUE!</v>
      </c>
      <c r="EA144" s="389" t="e">
        <f t="shared" ca="1" si="243"/>
        <v>#VALUE!</v>
      </c>
      <c r="EB144" s="393" t="e">
        <f t="shared" ca="1" si="244"/>
        <v>#VALUE!</v>
      </c>
      <c r="EC144" s="389" t="e">
        <f t="shared" ca="1" si="245"/>
        <v>#VALUE!</v>
      </c>
      <c r="ED144" s="394"/>
      <c r="EE144" s="372"/>
      <c r="EF144" s="392"/>
      <c r="EG144" s="391"/>
      <c r="EH144" s="391"/>
      <c r="EI144" s="391"/>
      <c r="EJ144" s="372"/>
      <c r="EK144" s="372"/>
      <c r="EL144" s="372"/>
      <c r="EM144" s="372"/>
      <c r="EN144" s="372"/>
      <c r="EO144" s="372"/>
      <c r="EP144" s="372"/>
      <c r="EQ144" s="372"/>
      <c r="ER144" s="372"/>
      <c r="ES144" s="372"/>
      <c r="ET144" s="372"/>
    </row>
    <row r="145" spans="1:150" x14ac:dyDescent="0.2">
      <c r="A145" s="372"/>
      <c r="B145" s="372">
        <v>137</v>
      </c>
      <c r="C145" s="372" t="s">
        <v>304</v>
      </c>
      <c r="D145" s="388"/>
      <c r="E145" s="388"/>
      <c r="F145" s="19"/>
      <c r="G145" s="372"/>
      <c r="H145" s="389">
        <f t="shared" ca="1" si="261"/>
        <v>5.906472341058806</v>
      </c>
      <c r="I145" s="389">
        <f ca="1">'Site&amp;Soil'!$F$173*EXP('Site&amp;Soil'!$F$174*H145)</f>
        <v>0</v>
      </c>
      <c r="J145" s="389">
        <f t="shared" ca="1" si="180"/>
        <v>0.45000000000000007</v>
      </c>
      <c r="K145" s="389">
        <f t="shared" ca="1" si="174"/>
        <v>0.31935521622611851</v>
      </c>
      <c r="L145" s="390">
        <f t="shared" ca="1" si="181"/>
        <v>3.859982107686294E-3</v>
      </c>
      <c r="M145" s="391">
        <f t="shared" si="182"/>
        <v>0</v>
      </c>
      <c r="N145" s="392">
        <f t="shared" si="183"/>
        <v>0</v>
      </c>
      <c r="O145" s="392">
        <f t="shared" ca="1" si="246"/>
        <v>10743.549949357137</v>
      </c>
      <c r="P145" s="391">
        <f t="shared" ca="1" si="247"/>
        <v>0.43933890454157659</v>
      </c>
      <c r="Q145" s="391">
        <f t="shared" ca="1" si="184"/>
        <v>4.1469910577552537E-3</v>
      </c>
      <c r="R145" s="391">
        <f t="shared" ca="1" si="185"/>
        <v>5.2043086053077587E-4</v>
      </c>
      <c r="S145" s="391">
        <f t="shared" ca="1" si="186"/>
        <v>8.0590226604988387E-3</v>
      </c>
      <c r="T145" s="389">
        <f t="shared" ca="1" si="187"/>
        <v>5.9145313637193047</v>
      </c>
      <c r="U145" s="389">
        <f t="shared" ca="1" si="188"/>
        <v>0.41153911367368717</v>
      </c>
      <c r="V145" s="393">
        <f t="shared" ca="1" si="189"/>
        <v>3.4136303867415233E-3</v>
      </c>
      <c r="W145" s="389">
        <f t="shared" ca="1" si="190"/>
        <v>-7.5858453038700506E-3</v>
      </c>
      <c r="X145" s="394"/>
      <c r="Y145" s="372"/>
      <c r="Z145" s="389">
        <f t="shared" ca="1" si="262"/>
        <v>5.8025509855711777</v>
      </c>
      <c r="AA145" s="389">
        <f ca="1">'Site&amp;Soil'!$G$173*EXP('Site&amp;Soil'!$G$174*Z145)</f>
        <v>0</v>
      </c>
      <c r="AB145" s="389">
        <f t="shared" ca="1" si="191"/>
        <v>0.41625000000000001</v>
      </c>
      <c r="AC145" s="389">
        <f t="shared" si="175"/>
        <v>0</v>
      </c>
      <c r="AD145" s="390">
        <f t="shared" ca="1" si="192"/>
        <v>0</v>
      </c>
      <c r="AE145" s="391">
        <f t="shared" si="193"/>
        <v>0</v>
      </c>
      <c r="AF145" s="392">
        <f t="shared" si="194"/>
        <v>0</v>
      </c>
      <c r="AG145" s="392">
        <f t="shared" ca="1" si="248"/>
        <v>0</v>
      </c>
      <c r="AH145" s="391">
        <f t="shared" ca="1" si="249"/>
        <v>0</v>
      </c>
      <c r="AI145" s="391">
        <f t="shared" ca="1" si="195"/>
        <v>0</v>
      </c>
      <c r="AJ145" s="391">
        <f t="shared" ca="1" si="196"/>
        <v>0</v>
      </c>
      <c r="AK145" s="391">
        <f t="shared" ca="1" si="197"/>
        <v>1.2502843496234855E-3</v>
      </c>
      <c r="AL145" s="389">
        <f t="shared" ca="1" si="198"/>
        <v>5.8038012699208013</v>
      </c>
      <c r="AM145" s="389">
        <f t="shared" ca="1" si="199"/>
        <v>0.33458227860453355</v>
      </c>
      <c r="AN145" s="393">
        <f t="shared" ca="1" si="200"/>
        <v>0</v>
      </c>
      <c r="AO145" s="389">
        <f t="shared" ca="1" si="201"/>
        <v>8.200913842021677E-3</v>
      </c>
      <c r="AP145" s="394"/>
      <c r="AQ145" s="372"/>
      <c r="AR145" s="389">
        <f t="shared" ca="1" si="263"/>
        <v>4.5799999999999965</v>
      </c>
      <c r="AS145" s="389">
        <f ca="1">'Site&amp;Soil'!$H$173*EXP('Site&amp;Soil'!$H$174*AR145)</f>
        <v>0</v>
      </c>
      <c r="AT145" s="389">
        <f t="shared" ca="1" si="202"/>
        <v>0.38250000000000001</v>
      </c>
      <c r="AU145" s="389">
        <f t="shared" si="176"/>
        <v>0</v>
      </c>
      <c r="AV145" s="390">
        <f t="shared" ca="1" si="203"/>
        <v>0</v>
      </c>
      <c r="AW145" s="391">
        <f t="shared" si="204"/>
        <v>0</v>
      </c>
      <c r="AX145" s="392">
        <f t="shared" si="205"/>
        <v>0</v>
      </c>
      <c r="AY145" s="392">
        <f t="shared" ca="1" si="250"/>
        <v>0</v>
      </c>
      <c r="AZ145" s="391">
        <f t="shared" ca="1" si="251"/>
        <v>0</v>
      </c>
      <c r="BA145" s="391">
        <f t="shared" ca="1" si="206"/>
        <v>0</v>
      </c>
      <c r="BB145" s="391">
        <f t="shared" ca="1" si="207"/>
        <v>0</v>
      </c>
      <c r="BC145" s="391">
        <f t="shared" ca="1" si="208"/>
        <v>0</v>
      </c>
      <c r="BD145" s="389">
        <f t="shared" ca="1" si="209"/>
        <v>4.5799999999999965</v>
      </c>
      <c r="BE145" s="389">
        <f t="shared" ca="1" si="210"/>
        <v>6.8849999999998537E-2</v>
      </c>
      <c r="BF145" s="393">
        <f t="shared" ca="1" si="211"/>
        <v>0</v>
      </c>
      <c r="BG145" s="389">
        <f t="shared" ca="1" si="212"/>
        <v>0</v>
      </c>
      <c r="BH145" s="394"/>
      <c r="BI145" s="372"/>
      <c r="BJ145" s="392"/>
      <c r="BK145" s="391"/>
      <c r="BL145" s="391"/>
      <c r="BM145" s="391"/>
      <c r="BN145" s="372"/>
      <c r="BO145" s="372"/>
      <c r="BP145" s="372"/>
      <c r="BQ145" s="372"/>
      <c r="BR145" s="372"/>
      <c r="BS145" s="372"/>
      <c r="BT145" s="372"/>
      <c r="BU145" s="372"/>
      <c r="BV145" s="372"/>
      <c r="BW145" s="372"/>
      <c r="BX145" s="372"/>
      <c r="BZ145" s="388"/>
      <c r="CA145" s="388"/>
      <c r="CB145" s="19"/>
      <c r="CC145" s="372"/>
      <c r="CD145" s="389" t="e">
        <f t="shared" ca="1" si="252"/>
        <v>#VALUE!</v>
      </c>
      <c r="CE145" s="389" t="e">
        <f ca="1">'Site&amp;Soil'!$F$173*EXP('Site&amp;Soil'!$F$174*CD145)</f>
        <v>#VALUE!</v>
      </c>
      <c r="CF145" s="389" t="e">
        <f t="shared" ca="1" si="213"/>
        <v>#VALUE!</v>
      </c>
      <c r="CG145" s="389">
        <f t="shared" si="177"/>
        <v>0</v>
      </c>
      <c r="CH145" s="390" t="e">
        <f t="shared" ca="1" si="214"/>
        <v>#VALUE!</v>
      </c>
      <c r="CI145" s="391">
        <f t="shared" si="215"/>
        <v>0</v>
      </c>
      <c r="CJ145" s="392">
        <f t="shared" si="216"/>
        <v>0</v>
      </c>
      <c r="CK145" s="392" t="e">
        <f t="shared" ca="1" si="253"/>
        <v>#VALUE!</v>
      </c>
      <c r="CL145" s="391" t="e">
        <f t="shared" ca="1" si="254"/>
        <v>#VALUE!</v>
      </c>
      <c r="CM145" s="391" t="e">
        <f t="shared" ca="1" si="217"/>
        <v>#VALUE!</v>
      </c>
      <c r="CN145" s="391" t="e">
        <f t="shared" ca="1" si="218"/>
        <v>#VALUE!</v>
      </c>
      <c r="CO145" s="391" t="e">
        <f t="shared" ca="1" si="219"/>
        <v>#VALUE!</v>
      </c>
      <c r="CP145" s="389" t="e">
        <f t="shared" ca="1" si="220"/>
        <v>#VALUE!</v>
      </c>
      <c r="CQ145" s="389" t="e">
        <f t="shared" ca="1" si="221"/>
        <v>#VALUE!</v>
      </c>
      <c r="CR145" s="393" t="e">
        <f t="shared" ca="1" si="222"/>
        <v>#VALUE!</v>
      </c>
      <c r="CS145" s="389" t="e">
        <f t="shared" ca="1" si="223"/>
        <v>#VALUE!</v>
      </c>
      <c r="CT145" s="394"/>
      <c r="CU145" s="372"/>
      <c r="CV145" s="389" t="e">
        <f t="shared" ca="1" si="255"/>
        <v>#VALUE!</v>
      </c>
      <c r="CW145" s="389" t="e">
        <f ca="1">'Site&amp;Soil'!$G$173*EXP('Site&amp;Soil'!$G$174*CV145)</f>
        <v>#VALUE!</v>
      </c>
      <c r="CX145" s="389" t="e">
        <f t="shared" ca="1" si="224"/>
        <v>#VALUE!</v>
      </c>
      <c r="CY145" s="389">
        <f t="shared" si="178"/>
        <v>0</v>
      </c>
      <c r="CZ145" s="390" t="e">
        <f t="shared" ca="1" si="225"/>
        <v>#VALUE!</v>
      </c>
      <c r="DA145" s="391">
        <f t="shared" si="226"/>
        <v>0</v>
      </c>
      <c r="DB145" s="392">
        <f t="shared" si="227"/>
        <v>0</v>
      </c>
      <c r="DC145" s="392" t="e">
        <f t="shared" ca="1" si="256"/>
        <v>#VALUE!</v>
      </c>
      <c r="DD145" s="391" t="e">
        <f t="shared" ca="1" si="257"/>
        <v>#VALUE!</v>
      </c>
      <c r="DE145" s="391" t="e">
        <f t="shared" ca="1" si="228"/>
        <v>#VALUE!</v>
      </c>
      <c r="DF145" s="391" t="e">
        <f t="shared" ca="1" si="229"/>
        <v>#VALUE!</v>
      </c>
      <c r="DG145" s="391" t="e">
        <f t="shared" ca="1" si="230"/>
        <v>#VALUE!</v>
      </c>
      <c r="DH145" s="389" t="e">
        <f t="shared" ca="1" si="231"/>
        <v>#VALUE!</v>
      </c>
      <c r="DI145" s="389" t="e">
        <f t="shared" ca="1" si="232"/>
        <v>#VALUE!</v>
      </c>
      <c r="DJ145" s="393" t="e">
        <f t="shared" ca="1" si="233"/>
        <v>#VALUE!</v>
      </c>
      <c r="DK145" s="389" t="e">
        <f t="shared" ca="1" si="234"/>
        <v>#VALUE!</v>
      </c>
      <c r="DL145" s="394"/>
      <c r="DM145" s="372"/>
      <c r="DN145" s="389" t="e">
        <f t="shared" ca="1" si="258"/>
        <v>#VALUE!</v>
      </c>
      <c r="DO145" s="389" t="e">
        <f ca="1">'Site&amp;Soil'!$H$173*EXP('Site&amp;Soil'!$H$174*DN145)</f>
        <v>#VALUE!</v>
      </c>
      <c r="DP145" s="389" t="e">
        <f t="shared" ca="1" si="235"/>
        <v>#VALUE!</v>
      </c>
      <c r="DQ145" s="389">
        <f t="shared" si="179"/>
        <v>0</v>
      </c>
      <c r="DR145" s="390" t="e">
        <f t="shared" ca="1" si="236"/>
        <v>#VALUE!</v>
      </c>
      <c r="DS145" s="391">
        <f t="shared" si="237"/>
        <v>0</v>
      </c>
      <c r="DT145" s="392">
        <f t="shared" si="238"/>
        <v>0</v>
      </c>
      <c r="DU145" s="392" t="e">
        <f t="shared" ca="1" si="259"/>
        <v>#VALUE!</v>
      </c>
      <c r="DV145" s="391" t="e">
        <f t="shared" ca="1" si="260"/>
        <v>#VALUE!</v>
      </c>
      <c r="DW145" s="391" t="e">
        <f t="shared" ca="1" si="239"/>
        <v>#VALUE!</v>
      </c>
      <c r="DX145" s="391" t="e">
        <f t="shared" ca="1" si="240"/>
        <v>#VALUE!</v>
      </c>
      <c r="DY145" s="391" t="e">
        <f t="shared" ca="1" si="241"/>
        <v>#VALUE!</v>
      </c>
      <c r="DZ145" s="389" t="e">
        <f t="shared" ca="1" si="242"/>
        <v>#VALUE!</v>
      </c>
      <c r="EA145" s="389" t="e">
        <f t="shared" ca="1" si="243"/>
        <v>#VALUE!</v>
      </c>
      <c r="EB145" s="393" t="e">
        <f t="shared" ca="1" si="244"/>
        <v>#VALUE!</v>
      </c>
      <c r="EC145" s="389" t="e">
        <f t="shared" ca="1" si="245"/>
        <v>#VALUE!</v>
      </c>
      <c r="ED145" s="394"/>
      <c r="EE145" s="372"/>
      <c r="EF145" s="392"/>
      <c r="EG145" s="391"/>
      <c r="EH145" s="391"/>
      <c r="EI145" s="391"/>
      <c r="EJ145" s="372"/>
      <c r="EK145" s="372"/>
      <c r="EL145" s="372"/>
      <c r="EM145" s="372"/>
      <c r="EN145" s="372"/>
      <c r="EO145" s="372"/>
      <c r="EP145" s="372"/>
      <c r="EQ145" s="372"/>
      <c r="ER145" s="372"/>
      <c r="ES145" s="372"/>
      <c r="ET145" s="372"/>
    </row>
    <row r="146" spans="1:150" x14ac:dyDescent="0.2">
      <c r="A146" s="372"/>
      <c r="B146" s="372">
        <v>138</v>
      </c>
      <c r="C146" s="372" t="s">
        <v>305</v>
      </c>
      <c r="D146" s="388"/>
      <c r="E146" s="388"/>
      <c r="F146" s="19"/>
      <c r="G146" s="372"/>
      <c r="H146" s="389">
        <f t="shared" ca="1" si="261"/>
        <v>5.9069455184154345</v>
      </c>
      <c r="I146" s="389">
        <f ca="1">'Site&amp;Soil'!$F$173*EXP('Site&amp;Soil'!$F$174*H146)</f>
        <v>0</v>
      </c>
      <c r="J146" s="389">
        <f t="shared" ca="1" si="180"/>
        <v>0.45000000000000007</v>
      </c>
      <c r="K146" s="389">
        <f t="shared" ca="1" si="174"/>
        <v>0.37336407417040579</v>
      </c>
      <c r="L146" s="390">
        <f t="shared" ca="1" si="181"/>
        <v>4.507733582479378E-3</v>
      </c>
      <c r="M146" s="391">
        <f t="shared" si="182"/>
        <v>0</v>
      </c>
      <c r="N146" s="392">
        <f t="shared" si="183"/>
        <v>0</v>
      </c>
      <c r="O146" s="392">
        <f t="shared" ca="1" si="246"/>
        <v>10642.139841788769</v>
      </c>
      <c r="P146" s="391">
        <f t="shared" ca="1" si="247"/>
        <v>0.43519191348382136</v>
      </c>
      <c r="Q146" s="391">
        <f t="shared" ca="1" si="184"/>
        <v>4.7971931154273013E-3</v>
      </c>
      <c r="R146" s="391">
        <f t="shared" ca="1" si="185"/>
        <v>6.0216196148304979E-4</v>
      </c>
      <c r="S146" s="391">
        <f t="shared" ca="1" si="186"/>
        <v>9.3222914532094473E-3</v>
      </c>
      <c r="T146" s="389">
        <f t="shared" ca="1" si="187"/>
        <v>5.9162678098686436</v>
      </c>
      <c r="U146" s="389">
        <f t="shared" ca="1" si="188"/>
        <v>0.41232051444088968</v>
      </c>
      <c r="V146" s="393">
        <f t="shared" ca="1" si="189"/>
        <v>4.0145352892968318E-3</v>
      </c>
      <c r="W146" s="389">
        <f t="shared" ca="1" si="190"/>
        <v>-8.9211895317707363E-3</v>
      </c>
      <c r="X146" s="394"/>
      <c r="Y146" s="372"/>
      <c r="Z146" s="389">
        <f t="shared" ca="1" si="262"/>
        <v>5.8120021837628233</v>
      </c>
      <c r="AA146" s="389">
        <f ca="1">'Site&amp;Soil'!$G$173*EXP('Site&amp;Soil'!$G$174*Z146)</f>
        <v>0</v>
      </c>
      <c r="AB146" s="389">
        <f t="shared" ca="1" si="191"/>
        <v>0.41625000000000001</v>
      </c>
      <c r="AC146" s="389">
        <f t="shared" si="175"/>
        <v>0</v>
      </c>
      <c r="AD146" s="390">
        <f t="shared" ca="1" si="192"/>
        <v>0</v>
      </c>
      <c r="AE146" s="391">
        <f t="shared" si="193"/>
        <v>0</v>
      </c>
      <c r="AF146" s="392">
        <f t="shared" si="194"/>
        <v>0</v>
      </c>
      <c r="AG146" s="392">
        <f t="shared" ca="1" si="248"/>
        <v>0</v>
      </c>
      <c r="AH146" s="391">
        <f t="shared" ca="1" si="249"/>
        <v>0</v>
      </c>
      <c r="AI146" s="391">
        <f t="shared" ca="1" si="195"/>
        <v>0</v>
      </c>
      <c r="AJ146" s="391">
        <f t="shared" ca="1" si="196"/>
        <v>0</v>
      </c>
      <c r="AK146" s="391">
        <f t="shared" ca="1" si="197"/>
        <v>1.4466353429022217E-3</v>
      </c>
      <c r="AL146" s="389">
        <f t="shared" ca="1" si="198"/>
        <v>5.8134488191057256</v>
      </c>
      <c r="AM146" s="389">
        <f t="shared" ca="1" si="199"/>
        <v>0.33859807095275829</v>
      </c>
      <c r="AN146" s="393">
        <f t="shared" ca="1" si="200"/>
        <v>0</v>
      </c>
      <c r="AO146" s="389">
        <f t="shared" ca="1" si="201"/>
        <v>9.6445292235359317E-3</v>
      </c>
      <c r="AP146" s="394"/>
      <c r="AQ146" s="372"/>
      <c r="AR146" s="389">
        <f t="shared" ca="1" si="263"/>
        <v>4.5799999999999965</v>
      </c>
      <c r="AS146" s="389">
        <f ca="1">'Site&amp;Soil'!$H$173*EXP('Site&amp;Soil'!$H$174*AR146)</f>
        <v>0</v>
      </c>
      <c r="AT146" s="389">
        <f t="shared" ca="1" si="202"/>
        <v>0.38250000000000001</v>
      </c>
      <c r="AU146" s="389">
        <f t="shared" si="176"/>
        <v>0</v>
      </c>
      <c r="AV146" s="390">
        <f t="shared" ca="1" si="203"/>
        <v>0</v>
      </c>
      <c r="AW146" s="391">
        <f t="shared" si="204"/>
        <v>0</v>
      </c>
      <c r="AX146" s="392">
        <f t="shared" si="205"/>
        <v>0</v>
      </c>
      <c r="AY146" s="392">
        <f t="shared" ca="1" si="250"/>
        <v>0</v>
      </c>
      <c r="AZ146" s="391">
        <f t="shared" ca="1" si="251"/>
        <v>0</v>
      </c>
      <c r="BA146" s="391">
        <f t="shared" ca="1" si="206"/>
        <v>0</v>
      </c>
      <c r="BB146" s="391">
        <f t="shared" ca="1" si="207"/>
        <v>0</v>
      </c>
      <c r="BC146" s="391">
        <f t="shared" ca="1" si="208"/>
        <v>0</v>
      </c>
      <c r="BD146" s="389">
        <f t="shared" ca="1" si="209"/>
        <v>4.5799999999999965</v>
      </c>
      <c r="BE146" s="389">
        <f t="shared" ca="1" si="210"/>
        <v>6.8849999999998537E-2</v>
      </c>
      <c r="BF146" s="393">
        <f t="shared" ca="1" si="211"/>
        <v>0</v>
      </c>
      <c r="BG146" s="389">
        <f t="shared" ca="1" si="212"/>
        <v>0</v>
      </c>
      <c r="BH146" s="394"/>
      <c r="BI146" s="372"/>
      <c r="BJ146" s="392"/>
      <c r="BK146" s="391"/>
      <c r="BL146" s="391"/>
      <c r="BM146" s="391"/>
      <c r="BN146" s="372"/>
      <c r="BO146" s="372"/>
      <c r="BP146" s="372"/>
      <c r="BQ146" s="372"/>
      <c r="BR146" s="372"/>
      <c r="BS146" s="372"/>
      <c r="BT146" s="372"/>
      <c r="BU146" s="372"/>
      <c r="BV146" s="372"/>
      <c r="BW146" s="372"/>
      <c r="BX146" s="372"/>
      <c r="BZ146" s="388"/>
      <c r="CA146" s="388"/>
      <c r="CB146" s="19"/>
      <c r="CC146" s="372"/>
      <c r="CD146" s="389" t="e">
        <f t="shared" ca="1" si="252"/>
        <v>#VALUE!</v>
      </c>
      <c r="CE146" s="389" t="e">
        <f ca="1">'Site&amp;Soil'!$F$173*EXP('Site&amp;Soil'!$F$174*CD146)</f>
        <v>#VALUE!</v>
      </c>
      <c r="CF146" s="389" t="e">
        <f t="shared" ca="1" si="213"/>
        <v>#VALUE!</v>
      </c>
      <c r="CG146" s="389">
        <f t="shared" si="177"/>
        <v>0</v>
      </c>
      <c r="CH146" s="390" t="e">
        <f t="shared" ca="1" si="214"/>
        <v>#VALUE!</v>
      </c>
      <c r="CI146" s="391">
        <f t="shared" si="215"/>
        <v>0</v>
      </c>
      <c r="CJ146" s="392">
        <f t="shared" si="216"/>
        <v>0</v>
      </c>
      <c r="CK146" s="392" t="e">
        <f t="shared" ca="1" si="253"/>
        <v>#VALUE!</v>
      </c>
      <c r="CL146" s="391" t="e">
        <f t="shared" ca="1" si="254"/>
        <v>#VALUE!</v>
      </c>
      <c r="CM146" s="391" t="e">
        <f t="shared" ca="1" si="217"/>
        <v>#VALUE!</v>
      </c>
      <c r="CN146" s="391" t="e">
        <f t="shared" ca="1" si="218"/>
        <v>#VALUE!</v>
      </c>
      <c r="CO146" s="391" t="e">
        <f t="shared" ca="1" si="219"/>
        <v>#VALUE!</v>
      </c>
      <c r="CP146" s="389" t="e">
        <f t="shared" ca="1" si="220"/>
        <v>#VALUE!</v>
      </c>
      <c r="CQ146" s="389" t="e">
        <f t="shared" ca="1" si="221"/>
        <v>#VALUE!</v>
      </c>
      <c r="CR146" s="393" t="e">
        <f t="shared" ca="1" si="222"/>
        <v>#VALUE!</v>
      </c>
      <c r="CS146" s="389" t="e">
        <f t="shared" ca="1" si="223"/>
        <v>#VALUE!</v>
      </c>
      <c r="CT146" s="394"/>
      <c r="CU146" s="372"/>
      <c r="CV146" s="389" t="e">
        <f t="shared" ca="1" si="255"/>
        <v>#VALUE!</v>
      </c>
      <c r="CW146" s="389" t="e">
        <f ca="1">'Site&amp;Soil'!$G$173*EXP('Site&amp;Soil'!$G$174*CV146)</f>
        <v>#VALUE!</v>
      </c>
      <c r="CX146" s="389" t="e">
        <f t="shared" ca="1" si="224"/>
        <v>#VALUE!</v>
      </c>
      <c r="CY146" s="389">
        <f t="shared" si="178"/>
        <v>0</v>
      </c>
      <c r="CZ146" s="390" t="e">
        <f t="shared" ca="1" si="225"/>
        <v>#VALUE!</v>
      </c>
      <c r="DA146" s="391">
        <f t="shared" si="226"/>
        <v>0</v>
      </c>
      <c r="DB146" s="392">
        <f t="shared" si="227"/>
        <v>0</v>
      </c>
      <c r="DC146" s="392" t="e">
        <f t="shared" ca="1" si="256"/>
        <v>#VALUE!</v>
      </c>
      <c r="DD146" s="391" t="e">
        <f t="shared" ca="1" si="257"/>
        <v>#VALUE!</v>
      </c>
      <c r="DE146" s="391" t="e">
        <f t="shared" ca="1" si="228"/>
        <v>#VALUE!</v>
      </c>
      <c r="DF146" s="391" t="e">
        <f t="shared" ca="1" si="229"/>
        <v>#VALUE!</v>
      </c>
      <c r="DG146" s="391" t="e">
        <f t="shared" ca="1" si="230"/>
        <v>#VALUE!</v>
      </c>
      <c r="DH146" s="389" t="e">
        <f t="shared" ca="1" si="231"/>
        <v>#VALUE!</v>
      </c>
      <c r="DI146" s="389" t="e">
        <f t="shared" ca="1" si="232"/>
        <v>#VALUE!</v>
      </c>
      <c r="DJ146" s="393" t="e">
        <f t="shared" ca="1" si="233"/>
        <v>#VALUE!</v>
      </c>
      <c r="DK146" s="389" t="e">
        <f t="shared" ca="1" si="234"/>
        <v>#VALUE!</v>
      </c>
      <c r="DL146" s="394"/>
      <c r="DM146" s="372"/>
      <c r="DN146" s="389" t="e">
        <f t="shared" ca="1" si="258"/>
        <v>#VALUE!</v>
      </c>
      <c r="DO146" s="389" t="e">
        <f ca="1">'Site&amp;Soil'!$H$173*EXP('Site&amp;Soil'!$H$174*DN146)</f>
        <v>#VALUE!</v>
      </c>
      <c r="DP146" s="389" t="e">
        <f t="shared" ca="1" si="235"/>
        <v>#VALUE!</v>
      </c>
      <c r="DQ146" s="389">
        <f t="shared" si="179"/>
        <v>0</v>
      </c>
      <c r="DR146" s="390" t="e">
        <f t="shared" ca="1" si="236"/>
        <v>#VALUE!</v>
      </c>
      <c r="DS146" s="391">
        <f t="shared" si="237"/>
        <v>0</v>
      </c>
      <c r="DT146" s="392">
        <f t="shared" si="238"/>
        <v>0</v>
      </c>
      <c r="DU146" s="392" t="e">
        <f t="shared" ca="1" si="259"/>
        <v>#VALUE!</v>
      </c>
      <c r="DV146" s="391" t="e">
        <f t="shared" ca="1" si="260"/>
        <v>#VALUE!</v>
      </c>
      <c r="DW146" s="391" t="e">
        <f t="shared" ca="1" si="239"/>
        <v>#VALUE!</v>
      </c>
      <c r="DX146" s="391" t="e">
        <f t="shared" ca="1" si="240"/>
        <v>#VALUE!</v>
      </c>
      <c r="DY146" s="391" t="e">
        <f t="shared" ca="1" si="241"/>
        <v>#VALUE!</v>
      </c>
      <c r="DZ146" s="389" t="e">
        <f t="shared" ca="1" si="242"/>
        <v>#VALUE!</v>
      </c>
      <c r="EA146" s="389" t="e">
        <f t="shared" ca="1" si="243"/>
        <v>#VALUE!</v>
      </c>
      <c r="EB146" s="393" t="e">
        <f t="shared" ca="1" si="244"/>
        <v>#VALUE!</v>
      </c>
      <c r="EC146" s="389" t="e">
        <f t="shared" ca="1" si="245"/>
        <v>#VALUE!</v>
      </c>
      <c r="ED146" s="394"/>
      <c r="EE146" s="372"/>
      <c r="EF146" s="392"/>
      <c r="EG146" s="391"/>
      <c r="EH146" s="391"/>
      <c r="EI146" s="391"/>
      <c r="EJ146" s="372"/>
      <c r="EK146" s="372"/>
      <c r="EL146" s="372"/>
      <c r="EM146" s="372"/>
      <c r="EN146" s="372"/>
      <c r="EO146" s="372"/>
      <c r="EP146" s="372"/>
      <c r="EQ146" s="372"/>
      <c r="ER146" s="372"/>
      <c r="ES146" s="372"/>
      <c r="ET146" s="372"/>
    </row>
    <row r="147" spans="1:150" x14ac:dyDescent="0.2">
      <c r="A147" s="372"/>
      <c r="B147" s="372">
        <v>139</v>
      </c>
      <c r="C147" s="372" t="s">
        <v>306</v>
      </c>
      <c r="D147" s="388"/>
      <c r="E147" s="388"/>
      <c r="F147" s="19"/>
      <c r="G147" s="372"/>
      <c r="H147" s="389">
        <f t="shared" ca="1" si="261"/>
        <v>5.907346620336873</v>
      </c>
      <c r="I147" s="389">
        <f ca="1">'Site&amp;Soil'!$F$173*EXP('Site&amp;Soil'!$F$174*H147)</f>
        <v>0</v>
      </c>
      <c r="J147" s="389">
        <f t="shared" ca="1" si="180"/>
        <v>0.45000000000000007</v>
      </c>
      <c r="K147" s="389">
        <f t="shared" ca="1" si="174"/>
        <v>0.41006021458614561</v>
      </c>
      <c r="L147" s="390">
        <f t="shared" ca="1" si="181"/>
        <v>4.9460868190766179E-3</v>
      </c>
      <c r="M147" s="391">
        <f t="shared" si="182"/>
        <v>0</v>
      </c>
      <c r="N147" s="392">
        <f t="shared" si="183"/>
        <v>0</v>
      </c>
      <c r="O147" s="392">
        <f t="shared" ca="1" si="246"/>
        <v>10524.829757661157</v>
      </c>
      <c r="P147" s="391">
        <f t="shared" ca="1" si="247"/>
        <v>0.43039472036839405</v>
      </c>
      <c r="Q147" s="391">
        <f t="shared" ca="1" si="184"/>
        <v>5.2056721737393204E-3</v>
      </c>
      <c r="R147" s="391">
        <f t="shared" ca="1" si="185"/>
        <v>6.5355857986010941E-4</v>
      </c>
      <c r="S147" s="391">
        <f t="shared" ca="1" si="186"/>
        <v>1.0115807986398245E-2</v>
      </c>
      <c r="T147" s="389">
        <f t="shared" ca="1" si="187"/>
        <v>5.9174624283232715</v>
      </c>
      <c r="U147" s="389">
        <f t="shared" ca="1" si="188"/>
        <v>0.41285809274547225</v>
      </c>
      <c r="V147" s="393">
        <f t="shared" ca="1" si="189"/>
        <v>4.4270136891779504E-3</v>
      </c>
      <c r="W147" s="389">
        <f t="shared" ca="1" si="190"/>
        <v>-9.8378081981732209E-3</v>
      </c>
      <c r="X147" s="394"/>
      <c r="Y147" s="372"/>
      <c r="Z147" s="389">
        <f t="shared" ca="1" si="262"/>
        <v>5.8230933483292615</v>
      </c>
      <c r="AA147" s="389">
        <f ca="1">'Site&amp;Soil'!$G$173*EXP('Site&amp;Soil'!$G$174*Z147)</f>
        <v>0</v>
      </c>
      <c r="AB147" s="389">
        <f t="shared" ca="1" si="191"/>
        <v>0.41625000000000001</v>
      </c>
      <c r="AC147" s="389">
        <f t="shared" si="175"/>
        <v>0</v>
      </c>
      <c r="AD147" s="390">
        <f t="shared" ca="1" si="192"/>
        <v>0</v>
      </c>
      <c r="AE147" s="391">
        <f t="shared" si="193"/>
        <v>0</v>
      </c>
      <c r="AF147" s="392">
        <f t="shared" si="194"/>
        <v>0</v>
      </c>
      <c r="AG147" s="392">
        <f t="shared" ca="1" si="248"/>
        <v>0</v>
      </c>
      <c r="AH147" s="391">
        <f t="shared" ca="1" si="249"/>
        <v>0</v>
      </c>
      <c r="AI147" s="391">
        <f t="shared" ca="1" si="195"/>
        <v>0</v>
      </c>
      <c r="AJ147" s="391">
        <f t="shared" ca="1" si="196"/>
        <v>0</v>
      </c>
      <c r="AK147" s="391">
        <f t="shared" ca="1" si="197"/>
        <v>1.5701107023666293E-3</v>
      </c>
      <c r="AL147" s="389">
        <f t="shared" ca="1" si="198"/>
        <v>5.824663459031628</v>
      </c>
      <c r="AM147" s="389">
        <f t="shared" ca="1" si="199"/>
        <v>0.34326616482191513</v>
      </c>
      <c r="AN147" s="393">
        <f t="shared" ca="1" si="200"/>
        <v>0</v>
      </c>
      <c r="AO147" s="389">
        <f t="shared" ca="1" si="201"/>
        <v>1.063546832234943E-2</v>
      </c>
      <c r="AP147" s="394"/>
      <c r="AQ147" s="372"/>
      <c r="AR147" s="389">
        <f t="shared" ca="1" si="263"/>
        <v>4.5799999999999965</v>
      </c>
      <c r="AS147" s="389">
        <f ca="1">'Site&amp;Soil'!$H$173*EXP('Site&amp;Soil'!$H$174*AR147)</f>
        <v>0</v>
      </c>
      <c r="AT147" s="389">
        <f t="shared" ca="1" si="202"/>
        <v>0.38250000000000001</v>
      </c>
      <c r="AU147" s="389">
        <f t="shared" si="176"/>
        <v>0</v>
      </c>
      <c r="AV147" s="390">
        <f t="shared" ca="1" si="203"/>
        <v>0</v>
      </c>
      <c r="AW147" s="391">
        <f t="shared" si="204"/>
        <v>0</v>
      </c>
      <c r="AX147" s="392">
        <f t="shared" si="205"/>
        <v>0</v>
      </c>
      <c r="AY147" s="392">
        <f t="shared" ca="1" si="250"/>
        <v>0</v>
      </c>
      <c r="AZ147" s="391">
        <f t="shared" ca="1" si="251"/>
        <v>0</v>
      </c>
      <c r="BA147" s="391">
        <f t="shared" ca="1" si="206"/>
        <v>0</v>
      </c>
      <c r="BB147" s="391">
        <f t="shared" ca="1" si="207"/>
        <v>0</v>
      </c>
      <c r="BC147" s="391">
        <f t="shared" ca="1" si="208"/>
        <v>0</v>
      </c>
      <c r="BD147" s="389">
        <f t="shared" ca="1" si="209"/>
        <v>4.5799999999999965</v>
      </c>
      <c r="BE147" s="389">
        <f t="shared" ca="1" si="210"/>
        <v>6.8849999999998537E-2</v>
      </c>
      <c r="BF147" s="393">
        <f t="shared" ca="1" si="211"/>
        <v>0</v>
      </c>
      <c r="BG147" s="389">
        <f t="shared" ca="1" si="212"/>
        <v>0</v>
      </c>
      <c r="BH147" s="394"/>
      <c r="BI147" s="372"/>
      <c r="BJ147" s="392"/>
      <c r="BK147" s="391"/>
      <c r="BL147" s="391"/>
      <c r="BM147" s="391"/>
      <c r="BN147" s="372"/>
      <c r="BO147" s="372"/>
      <c r="BP147" s="372"/>
      <c r="BQ147" s="372"/>
      <c r="BR147" s="372"/>
      <c r="BS147" s="372"/>
      <c r="BT147" s="372"/>
      <c r="BU147" s="372"/>
      <c r="BV147" s="372"/>
      <c r="BW147" s="372"/>
      <c r="BX147" s="372"/>
      <c r="BZ147" s="388"/>
      <c r="CA147" s="388"/>
      <c r="CB147" s="19"/>
      <c r="CC147" s="372"/>
      <c r="CD147" s="389" t="e">
        <f t="shared" ca="1" si="252"/>
        <v>#VALUE!</v>
      </c>
      <c r="CE147" s="389" t="e">
        <f ca="1">'Site&amp;Soil'!$F$173*EXP('Site&amp;Soil'!$F$174*CD147)</f>
        <v>#VALUE!</v>
      </c>
      <c r="CF147" s="389" t="e">
        <f t="shared" ca="1" si="213"/>
        <v>#VALUE!</v>
      </c>
      <c r="CG147" s="389">
        <f t="shared" si="177"/>
        <v>0</v>
      </c>
      <c r="CH147" s="390" t="e">
        <f t="shared" ca="1" si="214"/>
        <v>#VALUE!</v>
      </c>
      <c r="CI147" s="391">
        <f t="shared" si="215"/>
        <v>0</v>
      </c>
      <c r="CJ147" s="392">
        <f t="shared" si="216"/>
        <v>0</v>
      </c>
      <c r="CK147" s="392" t="e">
        <f t="shared" ca="1" si="253"/>
        <v>#VALUE!</v>
      </c>
      <c r="CL147" s="391" t="e">
        <f t="shared" ca="1" si="254"/>
        <v>#VALUE!</v>
      </c>
      <c r="CM147" s="391" t="e">
        <f t="shared" ca="1" si="217"/>
        <v>#VALUE!</v>
      </c>
      <c r="CN147" s="391" t="e">
        <f t="shared" ca="1" si="218"/>
        <v>#VALUE!</v>
      </c>
      <c r="CO147" s="391" t="e">
        <f t="shared" ca="1" si="219"/>
        <v>#VALUE!</v>
      </c>
      <c r="CP147" s="389" t="e">
        <f t="shared" ca="1" si="220"/>
        <v>#VALUE!</v>
      </c>
      <c r="CQ147" s="389" t="e">
        <f t="shared" ca="1" si="221"/>
        <v>#VALUE!</v>
      </c>
      <c r="CR147" s="393" t="e">
        <f t="shared" ca="1" si="222"/>
        <v>#VALUE!</v>
      </c>
      <c r="CS147" s="389" t="e">
        <f t="shared" ca="1" si="223"/>
        <v>#VALUE!</v>
      </c>
      <c r="CT147" s="394"/>
      <c r="CU147" s="372"/>
      <c r="CV147" s="389" t="e">
        <f t="shared" ca="1" si="255"/>
        <v>#VALUE!</v>
      </c>
      <c r="CW147" s="389" t="e">
        <f ca="1">'Site&amp;Soil'!$G$173*EXP('Site&amp;Soil'!$G$174*CV147)</f>
        <v>#VALUE!</v>
      </c>
      <c r="CX147" s="389" t="e">
        <f t="shared" ca="1" si="224"/>
        <v>#VALUE!</v>
      </c>
      <c r="CY147" s="389">
        <f t="shared" si="178"/>
        <v>0</v>
      </c>
      <c r="CZ147" s="390" t="e">
        <f t="shared" ca="1" si="225"/>
        <v>#VALUE!</v>
      </c>
      <c r="DA147" s="391">
        <f t="shared" si="226"/>
        <v>0</v>
      </c>
      <c r="DB147" s="392">
        <f t="shared" si="227"/>
        <v>0</v>
      </c>
      <c r="DC147" s="392" t="e">
        <f t="shared" ca="1" si="256"/>
        <v>#VALUE!</v>
      </c>
      <c r="DD147" s="391" t="e">
        <f t="shared" ca="1" si="257"/>
        <v>#VALUE!</v>
      </c>
      <c r="DE147" s="391" t="e">
        <f t="shared" ca="1" si="228"/>
        <v>#VALUE!</v>
      </c>
      <c r="DF147" s="391" t="e">
        <f t="shared" ca="1" si="229"/>
        <v>#VALUE!</v>
      </c>
      <c r="DG147" s="391" t="e">
        <f t="shared" ca="1" si="230"/>
        <v>#VALUE!</v>
      </c>
      <c r="DH147" s="389" t="e">
        <f t="shared" ca="1" si="231"/>
        <v>#VALUE!</v>
      </c>
      <c r="DI147" s="389" t="e">
        <f t="shared" ca="1" si="232"/>
        <v>#VALUE!</v>
      </c>
      <c r="DJ147" s="393" t="e">
        <f t="shared" ca="1" si="233"/>
        <v>#VALUE!</v>
      </c>
      <c r="DK147" s="389" t="e">
        <f t="shared" ca="1" si="234"/>
        <v>#VALUE!</v>
      </c>
      <c r="DL147" s="394"/>
      <c r="DM147" s="372"/>
      <c r="DN147" s="389" t="e">
        <f t="shared" ca="1" si="258"/>
        <v>#VALUE!</v>
      </c>
      <c r="DO147" s="389" t="e">
        <f ca="1">'Site&amp;Soil'!$H$173*EXP('Site&amp;Soil'!$H$174*DN147)</f>
        <v>#VALUE!</v>
      </c>
      <c r="DP147" s="389" t="e">
        <f t="shared" ca="1" si="235"/>
        <v>#VALUE!</v>
      </c>
      <c r="DQ147" s="389">
        <f t="shared" si="179"/>
        <v>0</v>
      </c>
      <c r="DR147" s="390" t="e">
        <f t="shared" ca="1" si="236"/>
        <v>#VALUE!</v>
      </c>
      <c r="DS147" s="391">
        <f t="shared" si="237"/>
        <v>0</v>
      </c>
      <c r="DT147" s="392">
        <f t="shared" si="238"/>
        <v>0</v>
      </c>
      <c r="DU147" s="392" t="e">
        <f t="shared" ca="1" si="259"/>
        <v>#VALUE!</v>
      </c>
      <c r="DV147" s="391" t="e">
        <f t="shared" ca="1" si="260"/>
        <v>#VALUE!</v>
      </c>
      <c r="DW147" s="391" t="e">
        <f t="shared" ca="1" si="239"/>
        <v>#VALUE!</v>
      </c>
      <c r="DX147" s="391" t="e">
        <f t="shared" ca="1" si="240"/>
        <v>#VALUE!</v>
      </c>
      <c r="DY147" s="391" t="e">
        <f t="shared" ca="1" si="241"/>
        <v>#VALUE!</v>
      </c>
      <c r="DZ147" s="389" t="e">
        <f t="shared" ca="1" si="242"/>
        <v>#VALUE!</v>
      </c>
      <c r="EA147" s="389" t="e">
        <f t="shared" ca="1" si="243"/>
        <v>#VALUE!</v>
      </c>
      <c r="EB147" s="393" t="e">
        <f t="shared" ca="1" si="244"/>
        <v>#VALUE!</v>
      </c>
      <c r="EC147" s="389" t="e">
        <f t="shared" ca="1" si="245"/>
        <v>#VALUE!</v>
      </c>
      <c r="ED147" s="394"/>
      <c r="EE147" s="372"/>
      <c r="EF147" s="392"/>
      <c r="EG147" s="391"/>
      <c r="EH147" s="391"/>
      <c r="EI147" s="391"/>
      <c r="EJ147" s="372"/>
      <c r="EK147" s="372"/>
      <c r="EL147" s="372"/>
      <c r="EM147" s="372"/>
      <c r="EN147" s="372"/>
      <c r="EO147" s="372"/>
      <c r="EP147" s="372"/>
      <c r="EQ147" s="372"/>
      <c r="ER147" s="372"/>
      <c r="ES147" s="372"/>
      <c r="ET147" s="372"/>
    </row>
    <row r="148" spans="1:150" x14ac:dyDescent="0.2">
      <c r="A148" s="372"/>
      <c r="B148" s="372">
        <v>140</v>
      </c>
      <c r="C148" s="372" t="s">
        <v>307</v>
      </c>
      <c r="D148" s="388"/>
      <c r="E148" s="388"/>
      <c r="F148" s="19"/>
      <c r="G148" s="372"/>
      <c r="H148" s="389">
        <f t="shared" ca="1" si="261"/>
        <v>5.9076246201250981</v>
      </c>
      <c r="I148" s="389">
        <f ca="1">'Site&amp;Soil'!$F$173*EXP('Site&amp;Soil'!$F$174*H148)</f>
        <v>0</v>
      </c>
      <c r="J148" s="389">
        <f t="shared" ca="1" si="180"/>
        <v>0.45000000000000007</v>
      </c>
      <c r="K148" s="389">
        <f t="shared" ca="1" si="174"/>
        <v>0.42307692307692307</v>
      </c>
      <c r="L148" s="390">
        <f t="shared" ca="1" si="181"/>
        <v>5.0997413184192325E-3</v>
      </c>
      <c r="M148" s="391">
        <f t="shared" si="182"/>
        <v>0</v>
      </c>
      <c r="N148" s="392">
        <f t="shared" si="183"/>
        <v>0</v>
      </c>
      <c r="O148" s="392">
        <f t="shared" ca="1" si="246"/>
        <v>10397.530767199787</v>
      </c>
      <c r="P148" s="391">
        <f t="shared" ca="1" si="247"/>
        <v>0.42518904819465475</v>
      </c>
      <c r="Q148" s="391">
        <f t="shared" ca="1" si="184"/>
        <v>5.3024717263023971E-3</v>
      </c>
      <c r="R148" s="391">
        <f t="shared" ca="1" si="185"/>
        <v>6.6579825245085026E-4</v>
      </c>
      <c r="S148" s="391">
        <f t="shared" ca="1" si="186"/>
        <v>1.0303718830781213E-2</v>
      </c>
      <c r="T148" s="389">
        <f t="shared" ca="1" si="187"/>
        <v>5.9179283389558792</v>
      </c>
      <c r="U148" s="389">
        <f t="shared" ca="1" si="188"/>
        <v>0.41306775253014572</v>
      </c>
      <c r="V148" s="393">
        <f t="shared" ca="1" si="189"/>
        <v>4.5747668753636809E-3</v>
      </c>
      <c r="W148" s="389">
        <f t="shared" ca="1" si="190"/>
        <v>-1.0166148611919289E-2</v>
      </c>
      <c r="X148" s="394"/>
      <c r="Y148" s="372"/>
      <c r="Z148" s="389">
        <f t="shared" ca="1" si="262"/>
        <v>5.8352989273539775</v>
      </c>
      <c r="AA148" s="389">
        <f ca="1">'Site&amp;Soil'!$G$173*EXP('Site&amp;Soil'!$G$174*Z148)</f>
        <v>0</v>
      </c>
      <c r="AB148" s="389">
        <f t="shared" ca="1" si="191"/>
        <v>0.41625000000000001</v>
      </c>
      <c r="AC148" s="389">
        <f t="shared" si="175"/>
        <v>0</v>
      </c>
      <c r="AD148" s="390">
        <f t="shared" ca="1" si="192"/>
        <v>0</v>
      </c>
      <c r="AE148" s="391">
        <f t="shared" si="193"/>
        <v>0</v>
      </c>
      <c r="AF148" s="392">
        <f t="shared" si="194"/>
        <v>0</v>
      </c>
      <c r="AG148" s="392">
        <f t="shared" ca="1" si="248"/>
        <v>0</v>
      </c>
      <c r="AH148" s="391">
        <f t="shared" ca="1" si="249"/>
        <v>0</v>
      </c>
      <c r="AI148" s="391">
        <f t="shared" ca="1" si="195"/>
        <v>0</v>
      </c>
      <c r="AJ148" s="391">
        <f t="shared" ca="1" si="196"/>
        <v>0</v>
      </c>
      <c r="AK148" s="391">
        <f t="shared" ca="1" si="197"/>
        <v>1.5995153212032438E-3</v>
      </c>
      <c r="AL148" s="389">
        <f t="shared" ca="1" si="198"/>
        <v>5.8368984426751807</v>
      </c>
      <c r="AM148" s="389">
        <f t="shared" ca="1" si="199"/>
        <v>0.34835897676354394</v>
      </c>
      <c r="AN148" s="393">
        <f t="shared" ca="1" si="200"/>
        <v>0</v>
      </c>
      <c r="AO148" s="389">
        <f t="shared" ca="1" si="201"/>
        <v>1.0990430931804639E-2</v>
      </c>
      <c r="AP148" s="394"/>
      <c r="AQ148" s="372"/>
      <c r="AR148" s="389">
        <f t="shared" ca="1" si="263"/>
        <v>4.5799999999999965</v>
      </c>
      <c r="AS148" s="389">
        <f ca="1">'Site&amp;Soil'!$H$173*EXP('Site&amp;Soil'!$H$174*AR148)</f>
        <v>0</v>
      </c>
      <c r="AT148" s="389">
        <f t="shared" ca="1" si="202"/>
        <v>0.38250000000000001</v>
      </c>
      <c r="AU148" s="389">
        <f t="shared" si="176"/>
        <v>0</v>
      </c>
      <c r="AV148" s="390">
        <f t="shared" ca="1" si="203"/>
        <v>0</v>
      </c>
      <c r="AW148" s="391">
        <f t="shared" si="204"/>
        <v>0</v>
      </c>
      <c r="AX148" s="392">
        <f t="shared" si="205"/>
        <v>0</v>
      </c>
      <c r="AY148" s="392">
        <f t="shared" ca="1" si="250"/>
        <v>0</v>
      </c>
      <c r="AZ148" s="391">
        <f t="shared" ca="1" si="251"/>
        <v>0</v>
      </c>
      <c r="BA148" s="391">
        <f t="shared" ca="1" si="206"/>
        <v>0</v>
      </c>
      <c r="BB148" s="391">
        <f t="shared" ca="1" si="207"/>
        <v>0</v>
      </c>
      <c r="BC148" s="391">
        <f t="shared" ca="1" si="208"/>
        <v>0</v>
      </c>
      <c r="BD148" s="389">
        <f t="shared" ca="1" si="209"/>
        <v>4.5799999999999965</v>
      </c>
      <c r="BE148" s="389">
        <f t="shared" ca="1" si="210"/>
        <v>6.8849999999998537E-2</v>
      </c>
      <c r="BF148" s="393">
        <f t="shared" ca="1" si="211"/>
        <v>0</v>
      </c>
      <c r="BG148" s="389">
        <f t="shared" ca="1" si="212"/>
        <v>0</v>
      </c>
      <c r="BH148" s="394"/>
      <c r="BI148" s="372"/>
      <c r="BJ148" s="392"/>
      <c r="BK148" s="391"/>
      <c r="BL148" s="391"/>
      <c r="BM148" s="391"/>
      <c r="BN148" s="372"/>
      <c r="BO148" s="372"/>
      <c r="BP148" s="372"/>
      <c r="BQ148" s="372"/>
      <c r="BR148" s="372"/>
      <c r="BS148" s="372"/>
      <c r="BT148" s="372"/>
      <c r="BU148" s="372"/>
      <c r="BV148" s="372"/>
      <c r="BW148" s="372"/>
      <c r="BX148" s="372"/>
      <c r="BZ148" s="388"/>
      <c r="CA148" s="388"/>
      <c r="CB148" s="19"/>
      <c r="CC148" s="372"/>
      <c r="CD148" s="389" t="e">
        <f t="shared" ca="1" si="252"/>
        <v>#VALUE!</v>
      </c>
      <c r="CE148" s="389" t="e">
        <f ca="1">'Site&amp;Soil'!$F$173*EXP('Site&amp;Soil'!$F$174*CD148)</f>
        <v>#VALUE!</v>
      </c>
      <c r="CF148" s="389" t="e">
        <f t="shared" ca="1" si="213"/>
        <v>#VALUE!</v>
      </c>
      <c r="CG148" s="389">
        <f t="shared" si="177"/>
        <v>0</v>
      </c>
      <c r="CH148" s="390" t="e">
        <f t="shared" ca="1" si="214"/>
        <v>#VALUE!</v>
      </c>
      <c r="CI148" s="391">
        <f t="shared" si="215"/>
        <v>0</v>
      </c>
      <c r="CJ148" s="392">
        <f t="shared" si="216"/>
        <v>0</v>
      </c>
      <c r="CK148" s="392" t="e">
        <f t="shared" ca="1" si="253"/>
        <v>#VALUE!</v>
      </c>
      <c r="CL148" s="391" t="e">
        <f t="shared" ca="1" si="254"/>
        <v>#VALUE!</v>
      </c>
      <c r="CM148" s="391" t="e">
        <f t="shared" ca="1" si="217"/>
        <v>#VALUE!</v>
      </c>
      <c r="CN148" s="391" t="e">
        <f t="shared" ca="1" si="218"/>
        <v>#VALUE!</v>
      </c>
      <c r="CO148" s="391" t="e">
        <f t="shared" ca="1" si="219"/>
        <v>#VALUE!</v>
      </c>
      <c r="CP148" s="389" t="e">
        <f t="shared" ca="1" si="220"/>
        <v>#VALUE!</v>
      </c>
      <c r="CQ148" s="389" t="e">
        <f t="shared" ca="1" si="221"/>
        <v>#VALUE!</v>
      </c>
      <c r="CR148" s="393" t="e">
        <f t="shared" ca="1" si="222"/>
        <v>#VALUE!</v>
      </c>
      <c r="CS148" s="389" t="e">
        <f t="shared" ca="1" si="223"/>
        <v>#VALUE!</v>
      </c>
      <c r="CT148" s="394"/>
      <c r="CU148" s="372"/>
      <c r="CV148" s="389" t="e">
        <f t="shared" ca="1" si="255"/>
        <v>#VALUE!</v>
      </c>
      <c r="CW148" s="389" t="e">
        <f ca="1">'Site&amp;Soil'!$G$173*EXP('Site&amp;Soil'!$G$174*CV148)</f>
        <v>#VALUE!</v>
      </c>
      <c r="CX148" s="389" t="e">
        <f t="shared" ca="1" si="224"/>
        <v>#VALUE!</v>
      </c>
      <c r="CY148" s="389">
        <f t="shared" si="178"/>
        <v>0</v>
      </c>
      <c r="CZ148" s="390" t="e">
        <f t="shared" ca="1" si="225"/>
        <v>#VALUE!</v>
      </c>
      <c r="DA148" s="391">
        <f t="shared" si="226"/>
        <v>0</v>
      </c>
      <c r="DB148" s="392">
        <f t="shared" si="227"/>
        <v>0</v>
      </c>
      <c r="DC148" s="392" t="e">
        <f t="shared" ca="1" si="256"/>
        <v>#VALUE!</v>
      </c>
      <c r="DD148" s="391" t="e">
        <f t="shared" ca="1" si="257"/>
        <v>#VALUE!</v>
      </c>
      <c r="DE148" s="391" t="e">
        <f t="shared" ca="1" si="228"/>
        <v>#VALUE!</v>
      </c>
      <c r="DF148" s="391" t="e">
        <f t="shared" ca="1" si="229"/>
        <v>#VALUE!</v>
      </c>
      <c r="DG148" s="391" t="e">
        <f t="shared" ca="1" si="230"/>
        <v>#VALUE!</v>
      </c>
      <c r="DH148" s="389" t="e">
        <f t="shared" ca="1" si="231"/>
        <v>#VALUE!</v>
      </c>
      <c r="DI148" s="389" t="e">
        <f t="shared" ca="1" si="232"/>
        <v>#VALUE!</v>
      </c>
      <c r="DJ148" s="393" t="e">
        <f t="shared" ca="1" si="233"/>
        <v>#VALUE!</v>
      </c>
      <c r="DK148" s="389" t="e">
        <f t="shared" ca="1" si="234"/>
        <v>#VALUE!</v>
      </c>
      <c r="DL148" s="394"/>
      <c r="DM148" s="372"/>
      <c r="DN148" s="389" t="e">
        <f t="shared" ca="1" si="258"/>
        <v>#VALUE!</v>
      </c>
      <c r="DO148" s="389" t="e">
        <f ca="1">'Site&amp;Soil'!$H$173*EXP('Site&amp;Soil'!$H$174*DN148)</f>
        <v>#VALUE!</v>
      </c>
      <c r="DP148" s="389" t="e">
        <f t="shared" ca="1" si="235"/>
        <v>#VALUE!</v>
      </c>
      <c r="DQ148" s="389">
        <f t="shared" si="179"/>
        <v>0</v>
      </c>
      <c r="DR148" s="390" t="e">
        <f t="shared" ca="1" si="236"/>
        <v>#VALUE!</v>
      </c>
      <c r="DS148" s="391">
        <f t="shared" si="237"/>
        <v>0</v>
      </c>
      <c r="DT148" s="392">
        <f t="shared" si="238"/>
        <v>0</v>
      </c>
      <c r="DU148" s="392" t="e">
        <f t="shared" ca="1" si="259"/>
        <v>#VALUE!</v>
      </c>
      <c r="DV148" s="391" t="e">
        <f t="shared" ca="1" si="260"/>
        <v>#VALUE!</v>
      </c>
      <c r="DW148" s="391" t="e">
        <f t="shared" ca="1" si="239"/>
        <v>#VALUE!</v>
      </c>
      <c r="DX148" s="391" t="e">
        <f t="shared" ca="1" si="240"/>
        <v>#VALUE!</v>
      </c>
      <c r="DY148" s="391" t="e">
        <f t="shared" ca="1" si="241"/>
        <v>#VALUE!</v>
      </c>
      <c r="DZ148" s="389" t="e">
        <f t="shared" ca="1" si="242"/>
        <v>#VALUE!</v>
      </c>
      <c r="EA148" s="389" t="e">
        <f t="shared" ca="1" si="243"/>
        <v>#VALUE!</v>
      </c>
      <c r="EB148" s="393" t="e">
        <f t="shared" ca="1" si="244"/>
        <v>#VALUE!</v>
      </c>
      <c r="EC148" s="389" t="e">
        <f t="shared" ca="1" si="245"/>
        <v>#VALUE!</v>
      </c>
      <c r="ED148" s="394"/>
      <c r="EE148" s="372"/>
      <c r="EF148" s="392"/>
      <c r="EG148" s="391"/>
      <c r="EH148" s="391"/>
      <c r="EI148" s="391"/>
      <c r="EJ148" s="372"/>
      <c r="EK148" s="372"/>
      <c r="EL148" s="372"/>
      <c r="EM148" s="372"/>
      <c r="EN148" s="372"/>
      <c r="EO148" s="372"/>
      <c r="EP148" s="372"/>
      <c r="EQ148" s="372"/>
      <c r="ER148" s="372"/>
      <c r="ES148" s="372"/>
      <c r="ET148" s="372"/>
    </row>
    <row r="149" spans="1:150" x14ac:dyDescent="0.2">
      <c r="A149" s="372"/>
      <c r="B149" s="372">
        <v>141</v>
      </c>
      <c r="C149" s="372" t="s">
        <v>308</v>
      </c>
      <c r="D149" s="388"/>
      <c r="E149" s="388"/>
      <c r="F149" s="19"/>
      <c r="G149" s="372"/>
      <c r="H149" s="389">
        <f t="shared" ca="1" si="261"/>
        <v>5.9077621903439601</v>
      </c>
      <c r="I149" s="389">
        <f ca="1">'Site&amp;Soil'!$F$173*EXP('Site&amp;Soil'!$F$174*H149)</f>
        <v>0</v>
      </c>
      <c r="J149" s="389">
        <f t="shared" ca="1" si="180"/>
        <v>0.45000000000000007</v>
      </c>
      <c r="K149" s="389">
        <f t="shared" ref="K149:K212" ca="1" si="264">K137</f>
        <v>0.41006021458614561</v>
      </c>
      <c r="L149" s="390">
        <f t="shared" ca="1" si="181"/>
        <v>4.941232222668129E-3</v>
      </c>
      <c r="M149" s="391">
        <f t="shared" si="182"/>
        <v>0</v>
      </c>
      <c r="N149" s="392">
        <f t="shared" si="183"/>
        <v>0</v>
      </c>
      <c r="O149" s="392">
        <f t="shared" ca="1" si="246"/>
        <v>10267.864650091342</v>
      </c>
      <c r="P149" s="391">
        <f t="shared" ca="1" si="247"/>
        <v>0.41988657646835237</v>
      </c>
      <c r="Q149" s="391">
        <f t="shared" ca="1" si="184"/>
        <v>5.0735903667026355E-3</v>
      </c>
      <c r="R149" s="391">
        <f t="shared" ca="1" si="185"/>
        <v>6.3710014105705897E-4</v>
      </c>
      <c r="S149" s="391">
        <f t="shared" ca="1" si="186"/>
        <v>9.8588671681012797E-3</v>
      </c>
      <c r="T149" s="389">
        <f t="shared" ca="1" si="187"/>
        <v>5.9176210575120614</v>
      </c>
      <c r="U149" s="389">
        <f t="shared" ca="1" si="188"/>
        <v>0.41292947588042767</v>
      </c>
      <c r="V149" s="393">
        <f t="shared" ca="1" si="189"/>
        <v>4.4293966931554891E-3</v>
      </c>
      <c r="W149" s="389">
        <f t="shared" ca="1" si="190"/>
        <v>-9.8431037625677526E-3</v>
      </c>
      <c r="X149" s="394"/>
      <c r="Y149" s="372"/>
      <c r="Z149" s="389">
        <f t="shared" ca="1" si="262"/>
        <v>5.8478888736069852</v>
      </c>
      <c r="AA149" s="389">
        <f ca="1">'Site&amp;Soil'!$G$173*EXP('Site&amp;Soil'!$G$174*Z149)</f>
        <v>0</v>
      </c>
      <c r="AB149" s="389">
        <f t="shared" ca="1" si="191"/>
        <v>0.41625000000000001</v>
      </c>
      <c r="AC149" s="389">
        <f t="shared" ref="AC149:AC212" si="265">AC137</f>
        <v>0</v>
      </c>
      <c r="AD149" s="390">
        <f t="shared" ca="1" si="192"/>
        <v>0</v>
      </c>
      <c r="AE149" s="391">
        <f t="shared" si="193"/>
        <v>0</v>
      </c>
      <c r="AF149" s="392">
        <f t="shared" si="194"/>
        <v>0</v>
      </c>
      <c r="AG149" s="392">
        <f t="shared" ca="1" si="248"/>
        <v>0</v>
      </c>
      <c r="AH149" s="391">
        <f t="shared" ca="1" si="249"/>
        <v>0</v>
      </c>
      <c r="AI149" s="391">
        <f t="shared" ca="1" si="195"/>
        <v>0</v>
      </c>
      <c r="AJ149" s="391">
        <f t="shared" ca="1" si="196"/>
        <v>0</v>
      </c>
      <c r="AK149" s="391">
        <f t="shared" ca="1" si="197"/>
        <v>1.530570909446388E-3</v>
      </c>
      <c r="AL149" s="389">
        <f t="shared" ca="1" si="198"/>
        <v>5.8494194445164318</v>
      </c>
      <c r="AM149" s="389">
        <f t="shared" ca="1" si="199"/>
        <v>0.35357084377996473</v>
      </c>
      <c r="AN149" s="393">
        <f t="shared" ca="1" si="200"/>
        <v>0</v>
      </c>
      <c r="AO149" s="389">
        <f t="shared" ca="1" si="201"/>
        <v>1.0641193256830004E-2</v>
      </c>
      <c r="AP149" s="394"/>
      <c r="AQ149" s="372"/>
      <c r="AR149" s="389">
        <f t="shared" ca="1" si="263"/>
        <v>4.5799999999999965</v>
      </c>
      <c r="AS149" s="389">
        <f ca="1">'Site&amp;Soil'!$H$173*EXP('Site&amp;Soil'!$H$174*AR149)</f>
        <v>0</v>
      </c>
      <c r="AT149" s="389">
        <f t="shared" ca="1" si="202"/>
        <v>0.38250000000000001</v>
      </c>
      <c r="AU149" s="389">
        <f t="shared" ref="AU149:AU212" si="266">AU137</f>
        <v>0</v>
      </c>
      <c r="AV149" s="390">
        <f t="shared" ca="1" si="203"/>
        <v>0</v>
      </c>
      <c r="AW149" s="391">
        <f t="shared" si="204"/>
        <v>0</v>
      </c>
      <c r="AX149" s="392">
        <f t="shared" si="205"/>
        <v>0</v>
      </c>
      <c r="AY149" s="392">
        <f t="shared" ca="1" si="250"/>
        <v>0</v>
      </c>
      <c r="AZ149" s="391">
        <f t="shared" ca="1" si="251"/>
        <v>0</v>
      </c>
      <c r="BA149" s="391">
        <f t="shared" ca="1" si="206"/>
        <v>0</v>
      </c>
      <c r="BB149" s="391">
        <f t="shared" ca="1" si="207"/>
        <v>0</v>
      </c>
      <c r="BC149" s="391">
        <f t="shared" ca="1" si="208"/>
        <v>0</v>
      </c>
      <c r="BD149" s="389">
        <f t="shared" ca="1" si="209"/>
        <v>4.5799999999999965</v>
      </c>
      <c r="BE149" s="389">
        <f t="shared" ca="1" si="210"/>
        <v>6.8849999999998537E-2</v>
      </c>
      <c r="BF149" s="393">
        <f t="shared" ca="1" si="211"/>
        <v>0</v>
      </c>
      <c r="BG149" s="389">
        <f t="shared" ca="1" si="212"/>
        <v>0</v>
      </c>
      <c r="BH149" s="394"/>
      <c r="BI149" s="372"/>
      <c r="BJ149" s="392"/>
      <c r="BK149" s="391"/>
      <c r="BL149" s="391"/>
      <c r="BM149" s="391"/>
      <c r="BN149" s="372"/>
      <c r="BO149" s="372"/>
      <c r="BP149" s="372"/>
      <c r="BQ149" s="372"/>
      <c r="BR149" s="372"/>
      <c r="BS149" s="372"/>
      <c r="BT149" s="372"/>
      <c r="BU149" s="372"/>
      <c r="BV149" s="372"/>
      <c r="BW149" s="372"/>
      <c r="BX149" s="372"/>
      <c r="BZ149" s="388"/>
      <c r="CA149" s="388"/>
      <c r="CB149" s="19"/>
      <c r="CC149" s="372"/>
      <c r="CD149" s="389" t="e">
        <f t="shared" ca="1" si="252"/>
        <v>#VALUE!</v>
      </c>
      <c r="CE149" s="389" t="e">
        <f ca="1">'Site&amp;Soil'!$F$173*EXP('Site&amp;Soil'!$F$174*CD149)</f>
        <v>#VALUE!</v>
      </c>
      <c r="CF149" s="389" t="e">
        <f t="shared" ca="1" si="213"/>
        <v>#VALUE!</v>
      </c>
      <c r="CG149" s="389">
        <f t="shared" ref="CG149:CG212" si="267">CG137</f>
        <v>0</v>
      </c>
      <c r="CH149" s="390" t="e">
        <f t="shared" ca="1" si="214"/>
        <v>#VALUE!</v>
      </c>
      <c r="CI149" s="391">
        <f t="shared" si="215"/>
        <v>0</v>
      </c>
      <c r="CJ149" s="392">
        <f t="shared" si="216"/>
        <v>0</v>
      </c>
      <c r="CK149" s="392" t="e">
        <f t="shared" ca="1" si="253"/>
        <v>#VALUE!</v>
      </c>
      <c r="CL149" s="391" t="e">
        <f t="shared" ca="1" si="254"/>
        <v>#VALUE!</v>
      </c>
      <c r="CM149" s="391" t="e">
        <f t="shared" ca="1" si="217"/>
        <v>#VALUE!</v>
      </c>
      <c r="CN149" s="391" t="e">
        <f t="shared" ca="1" si="218"/>
        <v>#VALUE!</v>
      </c>
      <c r="CO149" s="391" t="e">
        <f t="shared" ca="1" si="219"/>
        <v>#VALUE!</v>
      </c>
      <c r="CP149" s="389" t="e">
        <f t="shared" ca="1" si="220"/>
        <v>#VALUE!</v>
      </c>
      <c r="CQ149" s="389" t="e">
        <f t="shared" ca="1" si="221"/>
        <v>#VALUE!</v>
      </c>
      <c r="CR149" s="393" t="e">
        <f t="shared" ca="1" si="222"/>
        <v>#VALUE!</v>
      </c>
      <c r="CS149" s="389" t="e">
        <f t="shared" ca="1" si="223"/>
        <v>#VALUE!</v>
      </c>
      <c r="CT149" s="394"/>
      <c r="CU149" s="372"/>
      <c r="CV149" s="389" t="e">
        <f t="shared" ca="1" si="255"/>
        <v>#VALUE!</v>
      </c>
      <c r="CW149" s="389" t="e">
        <f ca="1">'Site&amp;Soil'!$G$173*EXP('Site&amp;Soil'!$G$174*CV149)</f>
        <v>#VALUE!</v>
      </c>
      <c r="CX149" s="389" t="e">
        <f t="shared" ca="1" si="224"/>
        <v>#VALUE!</v>
      </c>
      <c r="CY149" s="389">
        <f t="shared" ref="CY149:CY212" si="268">CY137</f>
        <v>0</v>
      </c>
      <c r="CZ149" s="390" t="e">
        <f t="shared" ca="1" si="225"/>
        <v>#VALUE!</v>
      </c>
      <c r="DA149" s="391">
        <f t="shared" si="226"/>
        <v>0</v>
      </c>
      <c r="DB149" s="392">
        <f t="shared" si="227"/>
        <v>0</v>
      </c>
      <c r="DC149" s="392" t="e">
        <f t="shared" ca="1" si="256"/>
        <v>#VALUE!</v>
      </c>
      <c r="DD149" s="391" t="e">
        <f t="shared" ca="1" si="257"/>
        <v>#VALUE!</v>
      </c>
      <c r="DE149" s="391" t="e">
        <f t="shared" ca="1" si="228"/>
        <v>#VALUE!</v>
      </c>
      <c r="DF149" s="391" t="e">
        <f t="shared" ca="1" si="229"/>
        <v>#VALUE!</v>
      </c>
      <c r="DG149" s="391" t="e">
        <f t="shared" ca="1" si="230"/>
        <v>#VALUE!</v>
      </c>
      <c r="DH149" s="389" t="e">
        <f t="shared" ca="1" si="231"/>
        <v>#VALUE!</v>
      </c>
      <c r="DI149" s="389" t="e">
        <f t="shared" ca="1" si="232"/>
        <v>#VALUE!</v>
      </c>
      <c r="DJ149" s="393" t="e">
        <f t="shared" ca="1" si="233"/>
        <v>#VALUE!</v>
      </c>
      <c r="DK149" s="389" t="e">
        <f t="shared" ca="1" si="234"/>
        <v>#VALUE!</v>
      </c>
      <c r="DL149" s="394"/>
      <c r="DM149" s="372"/>
      <c r="DN149" s="389" t="e">
        <f t="shared" ca="1" si="258"/>
        <v>#VALUE!</v>
      </c>
      <c r="DO149" s="389" t="e">
        <f ca="1">'Site&amp;Soil'!$H$173*EXP('Site&amp;Soil'!$H$174*DN149)</f>
        <v>#VALUE!</v>
      </c>
      <c r="DP149" s="389" t="e">
        <f t="shared" ca="1" si="235"/>
        <v>#VALUE!</v>
      </c>
      <c r="DQ149" s="389">
        <f t="shared" ref="DQ149:DQ212" si="269">DQ137</f>
        <v>0</v>
      </c>
      <c r="DR149" s="390" t="e">
        <f t="shared" ca="1" si="236"/>
        <v>#VALUE!</v>
      </c>
      <c r="DS149" s="391">
        <f t="shared" si="237"/>
        <v>0</v>
      </c>
      <c r="DT149" s="392">
        <f t="shared" si="238"/>
        <v>0</v>
      </c>
      <c r="DU149" s="392" t="e">
        <f t="shared" ca="1" si="259"/>
        <v>#VALUE!</v>
      </c>
      <c r="DV149" s="391" t="e">
        <f t="shared" ca="1" si="260"/>
        <v>#VALUE!</v>
      </c>
      <c r="DW149" s="391" t="e">
        <f t="shared" ca="1" si="239"/>
        <v>#VALUE!</v>
      </c>
      <c r="DX149" s="391" t="e">
        <f t="shared" ca="1" si="240"/>
        <v>#VALUE!</v>
      </c>
      <c r="DY149" s="391" t="e">
        <f t="shared" ca="1" si="241"/>
        <v>#VALUE!</v>
      </c>
      <c r="DZ149" s="389" t="e">
        <f t="shared" ca="1" si="242"/>
        <v>#VALUE!</v>
      </c>
      <c r="EA149" s="389" t="e">
        <f t="shared" ca="1" si="243"/>
        <v>#VALUE!</v>
      </c>
      <c r="EB149" s="393" t="e">
        <f t="shared" ca="1" si="244"/>
        <v>#VALUE!</v>
      </c>
      <c r="EC149" s="389" t="e">
        <f t="shared" ca="1" si="245"/>
        <v>#VALUE!</v>
      </c>
      <c r="ED149" s="394"/>
      <c r="EE149" s="372"/>
      <c r="EF149" s="392"/>
      <c r="EG149" s="391"/>
      <c r="EH149" s="391"/>
      <c r="EI149" s="391"/>
      <c r="EJ149" s="372"/>
      <c r="EK149" s="372"/>
      <c r="EL149" s="372"/>
      <c r="EM149" s="372"/>
      <c r="EN149" s="372"/>
      <c r="EO149" s="372"/>
      <c r="EP149" s="372"/>
      <c r="EQ149" s="372"/>
      <c r="ER149" s="372"/>
      <c r="ES149" s="372"/>
      <c r="ET149" s="372"/>
    </row>
    <row r="150" spans="1:150" x14ac:dyDescent="0.2">
      <c r="A150" s="372"/>
      <c r="B150" s="372">
        <v>142</v>
      </c>
      <c r="C150" s="372" t="s">
        <v>309</v>
      </c>
      <c r="D150" s="388"/>
      <c r="E150" s="388"/>
      <c r="F150" s="19"/>
      <c r="G150" s="372"/>
      <c r="H150" s="389">
        <f t="shared" ca="1" si="261"/>
        <v>5.9077779537494939</v>
      </c>
      <c r="I150" s="389">
        <f ca="1">'Site&amp;Soil'!$F$173*EXP('Site&amp;Soil'!$F$174*H150)</f>
        <v>0</v>
      </c>
      <c r="J150" s="389">
        <f t="shared" ca="1" si="180"/>
        <v>0.45000000000000007</v>
      </c>
      <c r="K150" s="389">
        <f t="shared" ca="1" si="264"/>
        <v>0.37336407417040579</v>
      </c>
      <c r="L150" s="390">
        <f t="shared" ca="1" si="181"/>
        <v>4.498875554406678E-3</v>
      </c>
      <c r="M150" s="391">
        <f t="shared" si="182"/>
        <v>0</v>
      </c>
      <c r="N150" s="392">
        <f t="shared" si="183"/>
        <v>0</v>
      </c>
      <c r="O150" s="392">
        <f t="shared" ca="1" si="246"/>
        <v>10143.795575024742</v>
      </c>
      <c r="P150" s="391">
        <f t="shared" ca="1" si="247"/>
        <v>0.41481298610164974</v>
      </c>
      <c r="Q150" s="391">
        <f t="shared" ca="1" si="184"/>
        <v>4.5635673941377443E-3</v>
      </c>
      <c r="R150" s="391">
        <f t="shared" ca="1" si="185"/>
        <v>5.7305984743330994E-4</v>
      </c>
      <c r="S150" s="391">
        <f t="shared" ca="1" si="186"/>
        <v>8.8677945482320743E-3</v>
      </c>
      <c r="T150" s="389">
        <f t="shared" ca="1" si="187"/>
        <v>5.9166457482977259</v>
      </c>
      <c r="U150" s="389">
        <f t="shared" ca="1" si="188"/>
        <v>0.41249058673397676</v>
      </c>
      <c r="V150" s="393">
        <f t="shared" ca="1" si="189"/>
        <v>4.0196877414349083E-3</v>
      </c>
      <c r="W150" s="389">
        <f t="shared" ca="1" si="190"/>
        <v>-8.9326394254109053E-3</v>
      </c>
      <c r="X150" s="395">
        <v>0.02</v>
      </c>
      <c r="Y150" s="372"/>
      <c r="Z150" s="389">
        <f t="shared" ca="1" si="262"/>
        <v>5.8600606377732616</v>
      </c>
      <c r="AA150" s="389">
        <f ca="1">'Site&amp;Soil'!$G$173*EXP('Site&amp;Soil'!$G$174*Z150)</f>
        <v>0</v>
      </c>
      <c r="AB150" s="389">
        <f t="shared" ca="1" si="191"/>
        <v>0.41625000000000001</v>
      </c>
      <c r="AC150" s="389">
        <f t="shared" si="265"/>
        <v>0</v>
      </c>
      <c r="AD150" s="390">
        <f t="shared" ca="1" si="192"/>
        <v>0</v>
      </c>
      <c r="AE150" s="391">
        <f t="shared" si="193"/>
        <v>0</v>
      </c>
      <c r="AF150" s="392">
        <f t="shared" si="194"/>
        <v>0</v>
      </c>
      <c r="AG150" s="392">
        <f t="shared" ca="1" si="248"/>
        <v>0</v>
      </c>
      <c r="AH150" s="391">
        <f t="shared" ca="1" si="249"/>
        <v>0</v>
      </c>
      <c r="AI150" s="391">
        <f t="shared" ca="1" si="195"/>
        <v>0</v>
      </c>
      <c r="AJ150" s="391">
        <f t="shared" ca="1" si="196"/>
        <v>0</v>
      </c>
      <c r="AK150" s="391">
        <f t="shared" ca="1" si="197"/>
        <v>1.3767203541941379E-3</v>
      </c>
      <c r="AL150" s="389">
        <f t="shared" ca="1" si="198"/>
        <v>5.8614373581274561</v>
      </c>
      <c r="AM150" s="389">
        <f t="shared" ca="1" si="199"/>
        <v>0.35857330032055362</v>
      </c>
      <c r="AN150" s="393">
        <f t="shared" ca="1" si="200"/>
        <v>0</v>
      </c>
      <c r="AO150" s="389">
        <f t="shared" ca="1" si="201"/>
        <v>9.6569074869307103E-3</v>
      </c>
      <c r="AP150" s="395">
        <v>0.02</v>
      </c>
      <c r="AQ150" s="372"/>
      <c r="AR150" s="389">
        <f t="shared" ca="1" si="263"/>
        <v>4.5799999999999965</v>
      </c>
      <c r="AS150" s="389">
        <f ca="1">'Site&amp;Soil'!$H$173*EXP('Site&amp;Soil'!$H$174*AR150)</f>
        <v>0</v>
      </c>
      <c r="AT150" s="389">
        <f t="shared" ca="1" si="202"/>
        <v>0.38250000000000001</v>
      </c>
      <c r="AU150" s="389">
        <f t="shared" si="266"/>
        <v>0</v>
      </c>
      <c r="AV150" s="390">
        <f t="shared" ca="1" si="203"/>
        <v>0</v>
      </c>
      <c r="AW150" s="391">
        <f t="shared" si="204"/>
        <v>0</v>
      </c>
      <c r="AX150" s="392">
        <f t="shared" si="205"/>
        <v>0</v>
      </c>
      <c r="AY150" s="392">
        <f t="shared" ca="1" si="250"/>
        <v>0</v>
      </c>
      <c r="AZ150" s="391">
        <f t="shared" ca="1" si="251"/>
        <v>0</v>
      </c>
      <c r="BA150" s="391">
        <f t="shared" ca="1" si="206"/>
        <v>0</v>
      </c>
      <c r="BB150" s="391">
        <f t="shared" ca="1" si="207"/>
        <v>0</v>
      </c>
      <c r="BC150" s="391">
        <f t="shared" ca="1" si="208"/>
        <v>0</v>
      </c>
      <c r="BD150" s="389">
        <f t="shared" ca="1" si="209"/>
        <v>4.5799999999999965</v>
      </c>
      <c r="BE150" s="389">
        <f t="shared" ca="1" si="210"/>
        <v>6.8849999999998537E-2</v>
      </c>
      <c r="BF150" s="393">
        <f t="shared" ca="1" si="211"/>
        <v>0</v>
      </c>
      <c r="BG150" s="389">
        <f t="shared" ca="1" si="212"/>
        <v>0</v>
      </c>
      <c r="BH150" s="395">
        <v>0.02</v>
      </c>
      <c r="BI150" s="372"/>
      <c r="BJ150" s="392">
        <f>BJ138+1</f>
        <v>12</v>
      </c>
      <c r="BK150" s="391">
        <f ca="1">AVERAGE(H145:H150)</f>
        <v>5.9073215406716102</v>
      </c>
      <c r="BL150" s="391">
        <f ca="1">AVERAGE(Z145:Z150)</f>
        <v>5.8301491593995811</v>
      </c>
      <c r="BM150" s="391">
        <f ca="1">AVERAGE(AR145:AR150)</f>
        <v>4.5799999999999974</v>
      </c>
      <c r="BN150" s="372"/>
      <c r="BO150" s="372"/>
      <c r="BP150" s="372"/>
      <c r="BQ150" s="372"/>
      <c r="BR150" s="372"/>
      <c r="BS150" s="372"/>
      <c r="BT150" s="372"/>
      <c r="BU150" s="372"/>
      <c r="BV150" s="372"/>
      <c r="BW150" s="372"/>
      <c r="BX150" s="372"/>
      <c r="BZ150" s="388"/>
      <c r="CA150" s="388"/>
      <c r="CB150" s="19"/>
      <c r="CC150" s="372"/>
      <c r="CD150" s="389" t="e">
        <f t="shared" ca="1" si="252"/>
        <v>#VALUE!</v>
      </c>
      <c r="CE150" s="389" t="e">
        <f ca="1">'Site&amp;Soil'!$F$173*EXP('Site&amp;Soil'!$F$174*CD150)</f>
        <v>#VALUE!</v>
      </c>
      <c r="CF150" s="389" t="e">
        <f t="shared" ca="1" si="213"/>
        <v>#VALUE!</v>
      </c>
      <c r="CG150" s="389">
        <f t="shared" si="267"/>
        <v>0</v>
      </c>
      <c r="CH150" s="390" t="e">
        <f t="shared" ca="1" si="214"/>
        <v>#VALUE!</v>
      </c>
      <c r="CI150" s="391">
        <f t="shared" si="215"/>
        <v>0</v>
      </c>
      <c r="CJ150" s="392">
        <f t="shared" si="216"/>
        <v>0</v>
      </c>
      <c r="CK150" s="392" t="e">
        <f t="shared" ca="1" si="253"/>
        <v>#VALUE!</v>
      </c>
      <c r="CL150" s="391" t="e">
        <f t="shared" ca="1" si="254"/>
        <v>#VALUE!</v>
      </c>
      <c r="CM150" s="391" t="e">
        <f t="shared" ca="1" si="217"/>
        <v>#VALUE!</v>
      </c>
      <c r="CN150" s="391" t="e">
        <f t="shared" ca="1" si="218"/>
        <v>#VALUE!</v>
      </c>
      <c r="CO150" s="391" t="e">
        <f t="shared" ca="1" si="219"/>
        <v>#VALUE!</v>
      </c>
      <c r="CP150" s="389" t="e">
        <f t="shared" ca="1" si="220"/>
        <v>#VALUE!</v>
      </c>
      <c r="CQ150" s="389" t="e">
        <f t="shared" ca="1" si="221"/>
        <v>#VALUE!</v>
      </c>
      <c r="CR150" s="393" t="e">
        <f t="shared" ca="1" si="222"/>
        <v>#VALUE!</v>
      </c>
      <c r="CS150" s="389" t="e">
        <f t="shared" ca="1" si="223"/>
        <v>#VALUE!</v>
      </c>
      <c r="CT150" s="394" t="e">
        <v>#VALUE!</v>
      </c>
      <c r="CU150" s="372"/>
      <c r="CV150" s="389" t="e">
        <f t="shared" ca="1" si="255"/>
        <v>#VALUE!</v>
      </c>
      <c r="CW150" s="389" t="e">
        <f ca="1">'Site&amp;Soil'!$G$173*EXP('Site&amp;Soil'!$G$174*CV150)</f>
        <v>#VALUE!</v>
      </c>
      <c r="CX150" s="389" t="e">
        <f t="shared" ca="1" si="224"/>
        <v>#VALUE!</v>
      </c>
      <c r="CY150" s="389">
        <f t="shared" si="268"/>
        <v>0</v>
      </c>
      <c r="CZ150" s="390" t="e">
        <f t="shared" ca="1" si="225"/>
        <v>#VALUE!</v>
      </c>
      <c r="DA150" s="391">
        <f t="shared" si="226"/>
        <v>0</v>
      </c>
      <c r="DB150" s="392">
        <f t="shared" si="227"/>
        <v>0</v>
      </c>
      <c r="DC150" s="392" t="e">
        <f t="shared" ca="1" si="256"/>
        <v>#VALUE!</v>
      </c>
      <c r="DD150" s="391" t="e">
        <f t="shared" ca="1" si="257"/>
        <v>#VALUE!</v>
      </c>
      <c r="DE150" s="391" t="e">
        <f t="shared" ca="1" si="228"/>
        <v>#VALUE!</v>
      </c>
      <c r="DF150" s="391" t="e">
        <f t="shared" ca="1" si="229"/>
        <v>#VALUE!</v>
      </c>
      <c r="DG150" s="391" t="e">
        <f t="shared" ca="1" si="230"/>
        <v>#VALUE!</v>
      </c>
      <c r="DH150" s="389" t="e">
        <f t="shared" ca="1" si="231"/>
        <v>#VALUE!</v>
      </c>
      <c r="DI150" s="389" t="e">
        <f t="shared" ca="1" si="232"/>
        <v>#VALUE!</v>
      </c>
      <c r="DJ150" s="393" t="e">
        <f t="shared" ca="1" si="233"/>
        <v>#VALUE!</v>
      </c>
      <c r="DK150" s="389" t="e">
        <f t="shared" ca="1" si="234"/>
        <v>#VALUE!</v>
      </c>
      <c r="DL150" s="394" t="e">
        <v>#VALUE!</v>
      </c>
      <c r="DM150" s="372"/>
      <c r="DN150" s="389" t="e">
        <f t="shared" ca="1" si="258"/>
        <v>#VALUE!</v>
      </c>
      <c r="DO150" s="389" t="e">
        <f ca="1">'Site&amp;Soil'!$H$173*EXP('Site&amp;Soil'!$H$174*DN150)</f>
        <v>#VALUE!</v>
      </c>
      <c r="DP150" s="389" t="e">
        <f t="shared" ca="1" si="235"/>
        <v>#VALUE!</v>
      </c>
      <c r="DQ150" s="389">
        <f t="shared" si="269"/>
        <v>0</v>
      </c>
      <c r="DR150" s="390" t="e">
        <f t="shared" ca="1" si="236"/>
        <v>#VALUE!</v>
      </c>
      <c r="DS150" s="391">
        <f t="shared" si="237"/>
        <v>0</v>
      </c>
      <c r="DT150" s="392">
        <f t="shared" si="238"/>
        <v>0</v>
      </c>
      <c r="DU150" s="392" t="e">
        <f t="shared" ca="1" si="259"/>
        <v>#VALUE!</v>
      </c>
      <c r="DV150" s="391" t="e">
        <f t="shared" ca="1" si="260"/>
        <v>#VALUE!</v>
      </c>
      <c r="DW150" s="391" t="e">
        <f t="shared" ca="1" si="239"/>
        <v>#VALUE!</v>
      </c>
      <c r="DX150" s="391" t="e">
        <f t="shared" ca="1" si="240"/>
        <v>#VALUE!</v>
      </c>
      <c r="DY150" s="391" t="e">
        <f t="shared" ca="1" si="241"/>
        <v>#VALUE!</v>
      </c>
      <c r="DZ150" s="389" t="e">
        <f t="shared" ca="1" si="242"/>
        <v>#VALUE!</v>
      </c>
      <c r="EA150" s="389" t="e">
        <f t="shared" ca="1" si="243"/>
        <v>#VALUE!</v>
      </c>
      <c r="EB150" s="393" t="e">
        <f t="shared" ca="1" si="244"/>
        <v>#VALUE!</v>
      </c>
      <c r="EC150" s="389" t="e">
        <f t="shared" ca="1" si="245"/>
        <v>#VALUE!</v>
      </c>
      <c r="ED150" s="394" t="e">
        <v>#VALUE!</v>
      </c>
      <c r="EE150" s="372"/>
      <c r="EF150" s="392">
        <f>EF138+1</f>
        <v>12</v>
      </c>
      <c r="EG150" s="391" t="e">
        <f ca="1">AVERAGE(CD145:CD150)</f>
        <v>#VALUE!</v>
      </c>
      <c r="EH150" s="391" t="e">
        <f ca="1">AVERAGE(CV145:CV150)</f>
        <v>#VALUE!</v>
      </c>
      <c r="EI150" s="391" t="e">
        <f ca="1">AVERAGE(DN145:DN150)</f>
        <v>#VALUE!</v>
      </c>
      <c r="EJ150" s="372"/>
      <c r="EK150" s="372"/>
      <c r="EL150" s="372"/>
      <c r="EM150" s="372"/>
      <c r="EN150" s="372"/>
      <c r="EO150" s="372"/>
      <c r="EP150" s="372"/>
      <c r="EQ150" s="372"/>
      <c r="ER150" s="372"/>
      <c r="ES150" s="372"/>
      <c r="ET150" s="372"/>
    </row>
    <row r="151" spans="1:150" x14ac:dyDescent="0.2">
      <c r="A151" s="372"/>
      <c r="B151" s="372">
        <v>143</v>
      </c>
      <c r="C151" s="372" t="s">
        <v>310</v>
      </c>
      <c r="D151" s="388"/>
      <c r="E151" s="388"/>
      <c r="F151" s="19"/>
      <c r="G151" s="372"/>
      <c r="H151" s="389">
        <f t="shared" ca="1" si="261"/>
        <v>5.9277131088723145</v>
      </c>
      <c r="I151" s="389">
        <f ca="1">'Site&amp;Soil'!$F$173*EXP('Site&amp;Soil'!$F$174*H151)</f>
        <v>0</v>
      </c>
      <c r="J151" s="389">
        <f t="shared" ca="1" si="180"/>
        <v>0.45000000000000007</v>
      </c>
      <c r="K151" s="389">
        <f t="shared" ca="1" si="264"/>
        <v>0.31935521622611851</v>
      </c>
      <c r="L151" s="390">
        <f t="shared" ca="1" si="181"/>
        <v>3.6709173970337272E-3</v>
      </c>
      <c r="M151" s="391">
        <f t="shared" si="182"/>
        <v>0</v>
      </c>
      <c r="N151" s="392">
        <f t="shared" si="183"/>
        <v>0</v>
      </c>
      <c r="O151" s="392">
        <f t="shared" ca="1" si="246"/>
        <v>10032.198551088664</v>
      </c>
      <c r="P151" s="391">
        <f t="shared" ca="1" si="247"/>
        <v>0.41024941870751197</v>
      </c>
      <c r="Q151" s="391">
        <f t="shared" ca="1" si="184"/>
        <v>3.6827372191687931E-3</v>
      </c>
      <c r="R151" s="391">
        <f t="shared" ca="1" si="185"/>
        <v>4.6687529412626496E-4</v>
      </c>
      <c r="S151" s="391">
        <f t="shared" ca="1" si="186"/>
        <v>7.1463598334278395E-3</v>
      </c>
      <c r="T151" s="389">
        <f t="shared" ca="1" si="187"/>
        <v>5.9348594687057421</v>
      </c>
      <c r="U151" s="389">
        <f t="shared" ca="1" si="188"/>
        <v>0.420686760917584</v>
      </c>
      <c r="V151" s="393">
        <f t="shared" ca="1" si="189"/>
        <v>3.6567252260342599E-3</v>
      </c>
      <c r="W151" s="389">
        <f t="shared" ca="1" si="190"/>
        <v>-8.1260560578539105E-3</v>
      </c>
      <c r="X151" s="394"/>
      <c r="Y151" s="372"/>
      <c r="Z151" s="389">
        <f t="shared" ca="1" si="262"/>
        <v>5.8910942656143863</v>
      </c>
      <c r="AA151" s="389">
        <f ca="1">'Site&amp;Soil'!$G$173*EXP('Site&amp;Soil'!$G$174*Z151)</f>
        <v>0</v>
      </c>
      <c r="AB151" s="389">
        <f t="shared" ca="1" si="191"/>
        <v>0.41625000000000001</v>
      </c>
      <c r="AC151" s="389">
        <f t="shared" si="265"/>
        <v>0</v>
      </c>
      <c r="AD151" s="390">
        <f t="shared" ca="1" si="192"/>
        <v>0</v>
      </c>
      <c r="AE151" s="391">
        <f t="shared" si="193"/>
        <v>0</v>
      </c>
      <c r="AF151" s="392">
        <f t="shared" si="194"/>
        <v>0</v>
      </c>
      <c r="AG151" s="392">
        <f t="shared" ca="1" si="248"/>
        <v>0</v>
      </c>
      <c r="AH151" s="391">
        <f t="shared" ca="1" si="249"/>
        <v>0</v>
      </c>
      <c r="AI151" s="391">
        <f t="shared" ca="1" si="195"/>
        <v>0</v>
      </c>
      <c r="AJ151" s="391">
        <f t="shared" ca="1" si="196"/>
        <v>0</v>
      </c>
      <c r="AK151" s="391">
        <f t="shared" ca="1" si="197"/>
        <v>1.1216223282312671E-3</v>
      </c>
      <c r="AL151" s="389">
        <f t="shared" ca="1" si="198"/>
        <v>5.8922158879426174</v>
      </c>
      <c r="AM151" s="389">
        <f t="shared" ca="1" si="199"/>
        <v>0.37138486335611448</v>
      </c>
      <c r="AN151" s="393">
        <f t="shared" ca="1" si="200"/>
        <v>0</v>
      </c>
      <c r="AO151" s="389">
        <f t="shared" ca="1" si="201"/>
        <v>8.7849254679501741E-3</v>
      </c>
      <c r="AP151" s="394"/>
      <c r="AQ151" s="372"/>
      <c r="AR151" s="389">
        <f t="shared" ca="1" si="263"/>
        <v>4.5999999999999961</v>
      </c>
      <c r="AS151" s="389">
        <f ca="1">'Site&amp;Soil'!$H$173*EXP('Site&amp;Soil'!$H$174*AR151)</f>
        <v>0</v>
      </c>
      <c r="AT151" s="389">
        <f t="shared" ca="1" si="202"/>
        <v>0.38250000000000001</v>
      </c>
      <c r="AU151" s="389">
        <f t="shared" si="266"/>
        <v>0</v>
      </c>
      <c r="AV151" s="390">
        <f t="shared" ca="1" si="203"/>
        <v>0</v>
      </c>
      <c r="AW151" s="391">
        <f t="shared" si="204"/>
        <v>0</v>
      </c>
      <c r="AX151" s="392">
        <f t="shared" si="205"/>
        <v>0</v>
      </c>
      <c r="AY151" s="392">
        <f t="shared" ca="1" si="250"/>
        <v>0</v>
      </c>
      <c r="AZ151" s="391">
        <f t="shared" ca="1" si="251"/>
        <v>0</v>
      </c>
      <c r="BA151" s="391">
        <f t="shared" ca="1" si="206"/>
        <v>0</v>
      </c>
      <c r="BB151" s="391">
        <f t="shared" ca="1" si="207"/>
        <v>0</v>
      </c>
      <c r="BC151" s="391">
        <f t="shared" ca="1" si="208"/>
        <v>0</v>
      </c>
      <c r="BD151" s="389">
        <f t="shared" ca="1" si="209"/>
        <v>4.5999999999999961</v>
      </c>
      <c r="BE151" s="389">
        <f t="shared" ca="1" si="210"/>
        <v>7.6499999999998375E-2</v>
      </c>
      <c r="BF151" s="393">
        <f t="shared" ca="1" si="211"/>
        <v>0</v>
      </c>
      <c r="BG151" s="389">
        <f t="shared" ca="1" si="212"/>
        <v>0</v>
      </c>
      <c r="BH151" s="394"/>
      <c r="BI151" s="372"/>
      <c r="BJ151" s="392"/>
      <c r="BK151" s="391"/>
      <c r="BL151" s="391"/>
      <c r="BM151" s="391"/>
      <c r="BN151" s="372"/>
      <c r="BO151" s="372"/>
      <c r="BP151" s="372"/>
      <c r="BQ151" s="372"/>
      <c r="BR151" s="372"/>
      <c r="BS151" s="372"/>
      <c r="BT151" s="372"/>
      <c r="BU151" s="372"/>
      <c r="BV151" s="372"/>
      <c r="BW151" s="372"/>
      <c r="BX151" s="372"/>
      <c r="BZ151" s="388"/>
      <c r="CA151" s="388"/>
      <c r="CB151" s="19"/>
      <c r="CC151" s="372"/>
      <c r="CD151" s="389" t="e">
        <f t="shared" ca="1" si="252"/>
        <v>#VALUE!</v>
      </c>
      <c r="CE151" s="389" t="e">
        <f ca="1">'Site&amp;Soil'!$F$173*EXP('Site&amp;Soil'!$F$174*CD151)</f>
        <v>#VALUE!</v>
      </c>
      <c r="CF151" s="389" t="e">
        <f t="shared" ca="1" si="213"/>
        <v>#VALUE!</v>
      </c>
      <c r="CG151" s="389">
        <f t="shared" si="267"/>
        <v>0</v>
      </c>
      <c r="CH151" s="390" t="e">
        <f t="shared" ca="1" si="214"/>
        <v>#VALUE!</v>
      </c>
      <c r="CI151" s="391">
        <f t="shared" si="215"/>
        <v>0</v>
      </c>
      <c r="CJ151" s="392">
        <f t="shared" si="216"/>
        <v>0</v>
      </c>
      <c r="CK151" s="392" t="e">
        <f t="shared" ca="1" si="253"/>
        <v>#VALUE!</v>
      </c>
      <c r="CL151" s="391" t="e">
        <f t="shared" ca="1" si="254"/>
        <v>#VALUE!</v>
      </c>
      <c r="CM151" s="391" t="e">
        <f t="shared" ca="1" si="217"/>
        <v>#VALUE!</v>
      </c>
      <c r="CN151" s="391" t="e">
        <f t="shared" ca="1" si="218"/>
        <v>#VALUE!</v>
      </c>
      <c r="CO151" s="391" t="e">
        <f t="shared" ca="1" si="219"/>
        <v>#VALUE!</v>
      </c>
      <c r="CP151" s="389" t="e">
        <f t="shared" ca="1" si="220"/>
        <v>#VALUE!</v>
      </c>
      <c r="CQ151" s="389" t="e">
        <f t="shared" ca="1" si="221"/>
        <v>#VALUE!</v>
      </c>
      <c r="CR151" s="393" t="e">
        <f t="shared" ca="1" si="222"/>
        <v>#VALUE!</v>
      </c>
      <c r="CS151" s="389" t="e">
        <f t="shared" ca="1" si="223"/>
        <v>#VALUE!</v>
      </c>
      <c r="CT151" s="394"/>
      <c r="CU151" s="372"/>
      <c r="CV151" s="389" t="e">
        <f t="shared" ca="1" si="255"/>
        <v>#VALUE!</v>
      </c>
      <c r="CW151" s="389" t="e">
        <f ca="1">'Site&amp;Soil'!$G$173*EXP('Site&amp;Soil'!$G$174*CV151)</f>
        <v>#VALUE!</v>
      </c>
      <c r="CX151" s="389" t="e">
        <f t="shared" ca="1" si="224"/>
        <v>#VALUE!</v>
      </c>
      <c r="CY151" s="389">
        <f t="shared" si="268"/>
        <v>0</v>
      </c>
      <c r="CZ151" s="390" t="e">
        <f t="shared" ca="1" si="225"/>
        <v>#VALUE!</v>
      </c>
      <c r="DA151" s="391">
        <f t="shared" si="226"/>
        <v>0</v>
      </c>
      <c r="DB151" s="392">
        <f t="shared" si="227"/>
        <v>0</v>
      </c>
      <c r="DC151" s="392" t="e">
        <f t="shared" ca="1" si="256"/>
        <v>#VALUE!</v>
      </c>
      <c r="DD151" s="391" t="e">
        <f t="shared" ca="1" si="257"/>
        <v>#VALUE!</v>
      </c>
      <c r="DE151" s="391" t="e">
        <f t="shared" ca="1" si="228"/>
        <v>#VALUE!</v>
      </c>
      <c r="DF151" s="391" t="e">
        <f t="shared" ca="1" si="229"/>
        <v>#VALUE!</v>
      </c>
      <c r="DG151" s="391" t="e">
        <f t="shared" ca="1" si="230"/>
        <v>#VALUE!</v>
      </c>
      <c r="DH151" s="389" t="e">
        <f t="shared" ca="1" si="231"/>
        <v>#VALUE!</v>
      </c>
      <c r="DI151" s="389" t="e">
        <f t="shared" ca="1" si="232"/>
        <v>#VALUE!</v>
      </c>
      <c r="DJ151" s="393" t="e">
        <f t="shared" ca="1" si="233"/>
        <v>#VALUE!</v>
      </c>
      <c r="DK151" s="389" t="e">
        <f t="shared" ca="1" si="234"/>
        <v>#VALUE!</v>
      </c>
      <c r="DL151" s="394"/>
      <c r="DM151" s="372"/>
      <c r="DN151" s="389" t="e">
        <f t="shared" ca="1" si="258"/>
        <v>#VALUE!</v>
      </c>
      <c r="DO151" s="389" t="e">
        <f ca="1">'Site&amp;Soil'!$H$173*EXP('Site&amp;Soil'!$H$174*DN151)</f>
        <v>#VALUE!</v>
      </c>
      <c r="DP151" s="389" t="e">
        <f t="shared" ca="1" si="235"/>
        <v>#VALUE!</v>
      </c>
      <c r="DQ151" s="389">
        <f t="shared" si="269"/>
        <v>0</v>
      </c>
      <c r="DR151" s="390" t="e">
        <f t="shared" ca="1" si="236"/>
        <v>#VALUE!</v>
      </c>
      <c r="DS151" s="391">
        <f t="shared" si="237"/>
        <v>0</v>
      </c>
      <c r="DT151" s="392">
        <f t="shared" si="238"/>
        <v>0</v>
      </c>
      <c r="DU151" s="392" t="e">
        <f t="shared" ca="1" si="259"/>
        <v>#VALUE!</v>
      </c>
      <c r="DV151" s="391" t="e">
        <f t="shared" ca="1" si="260"/>
        <v>#VALUE!</v>
      </c>
      <c r="DW151" s="391" t="e">
        <f t="shared" ca="1" si="239"/>
        <v>#VALUE!</v>
      </c>
      <c r="DX151" s="391" t="e">
        <f t="shared" ca="1" si="240"/>
        <v>#VALUE!</v>
      </c>
      <c r="DY151" s="391" t="e">
        <f t="shared" ca="1" si="241"/>
        <v>#VALUE!</v>
      </c>
      <c r="DZ151" s="389" t="e">
        <f t="shared" ca="1" si="242"/>
        <v>#VALUE!</v>
      </c>
      <c r="EA151" s="389" t="e">
        <f t="shared" ca="1" si="243"/>
        <v>#VALUE!</v>
      </c>
      <c r="EB151" s="393" t="e">
        <f t="shared" ca="1" si="244"/>
        <v>#VALUE!</v>
      </c>
      <c r="EC151" s="389" t="e">
        <f t="shared" ca="1" si="245"/>
        <v>#VALUE!</v>
      </c>
      <c r="ED151" s="394"/>
      <c r="EE151" s="372"/>
      <c r="EF151" s="392"/>
      <c r="EG151" s="391"/>
      <c r="EH151" s="391"/>
      <c r="EI151" s="391"/>
      <c r="EJ151" s="372"/>
      <c r="EK151" s="372"/>
      <c r="EL151" s="372"/>
      <c r="EM151" s="372"/>
      <c r="EN151" s="372"/>
      <c r="EO151" s="372"/>
      <c r="EP151" s="372"/>
      <c r="EQ151" s="372"/>
      <c r="ER151" s="372"/>
      <c r="ES151" s="372"/>
      <c r="ET151" s="372"/>
    </row>
    <row r="152" spans="1:150" x14ac:dyDescent="0.2">
      <c r="A152" s="372"/>
      <c r="B152" s="372">
        <v>144</v>
      </c>
      <c r="C152" s="372" t="s">
        <v>311</v>
      </c>
      <c r="D152" s="388"/>
      <c r="E152" s="388"/>
      <c r="F152" s="19"/>
      <c r="G152" s="372"/>
      <c r="H152" s="389">
        <f t="shared" ca="1" si="261"/>
        <v>5.9267334126478879</v>
      </c>
      <c r="I152" s="389">
        <f ca="1">'Site&amp;Soil'!$F$173*EXP('Site&amp;Soil'!$F$174*H152)</f>
        <v>0</v>
      </c>
      <c r="J152" s="389">
        <f t="shared" ca="1" si="180"/>
        <v>0.45000000000000007</v>
      </c>
      <c r="K152" s="389">
        <f t="shared" ca="1" si="264"/>
        <v>0.2566091252630372</v>
      </c>
      <c r="L152" s="390">
        <f t="shared" ca="1" si="181"/>
        <v>2.9565097203960123E-3</v>
      </c>
      <c r="M152" s="391">
        <f t="shared" si="182"/>
        <v>0</v>
      </c>
      <c r="N152" s="392">
        <f t="shared" si="183"/>
        <v>0</v>
      </c>
      <c r="O152" s="392">
        <f t="shared" ca="1" si="246"/>
        <v>9942.1412607929615</v>
      </c>
      <c r="P152" s="391">
        <f t="shared" ca="1" si="247"/>
        <v>0.40656668148834318</v>
      </c>
      <c r="Q152" s="391">
        <f t="shared" ca="1" si="184"/>
        <v>2.9394037279084659E-3</v>
      </c>
      <c r="R152" s="391">
        <f t="shared" ca="1" si="185"/>
        <v>3.7246260792396903E-4</v>
      </c>
      <c r="S152" s="391">
        <f t="shared" ca="1" si="186"/>
        <v>5.7043135999655476E-3</v>
      </c>
      <c r="T152" s="389">
        <f t="shared" ca="1" si="187"/>
        <v>5.9324377262478531</v>
      </c>
      <c r="U152" s="389">
        <f t="shared" ca="1" si="188"/>
        <v>0.41959697681153396</v>
      </c>
      <c r="V152" s="393">
        <f t="shared" ca="1" si="189"/>
        <v>2.9143531244379003E-3</v>
      </c>
      <c r="W152" s="389">
        <f t="shared" ca="1" si="190"/>
        <v>-6.476340276528666E-3</v>
      </c>
      <c r="X152" s="394"/>
      <c r="Y152" s="372"/>
      <c r="Z152" s="389">
        <f t="shared" ca="1" si="262"/>
        <v>5.9010008134105671</v>
      </c>
      <c r="AA152" s="389">
        <f ca="1">'Site&amp;Soil'!$G$173*EXP('Site&amp;Soil'!$G$174*Z152)</f>
        <v>0</v>
      </c>
      <c r="AB152" s="389">
        <f t="shared" ca="1" si="191"/>
        <v>0.41625000000000001</v>
      </c>
      <c r="AC152" s="389">
        <f t="shared" si="265"/>
        <v>0</v>
      </c>
      <c r="AD152" s="390">
        <f t="shared" ca="1" si="192"/>
        <v>0</v>
      </c>
      <c r="AE152" s="391">
        <f t="shared" si="193"/>
        <v>0</v>
      </c>
      <c r="AF152" s="392">
        <f t="shared" si="194"/>
        <v>0</v>
      </c>
      <c r="AG152" s="392">
        <f t="shared" ca="1" si="248"/>
        <v>0</v>
      </c>
      <c r="AH152" s="391">
        <f t="shared" ca="1" si="249"/>
        <v>0</v>
      </c>
      <c r="AI152" s="391">
        <f t="shared" ca="1" si="195"/>
        <v>0</v>
      </c>
      <c r="AJ152" s="391">
        <f t="shared" ca="1" si="196"/>
        <v>0</v>
      </c>
      <c r="AK152" s="391">
        <f t="shared" ca="1" si="197"/>
        <v>8.9480506408160724E-4</v>
      </c>
      <c r="AL152" s="389">
        <f t="shared" ca="1" si="198"/>
        <v>5.9018956184746489</v>
      </c>
      <c r="AM152" s="389">
        <f t="shared" ca="1" si="199"/>
        <v>0.37541405119007265</v>
      </c>
      <c r="AN152" s="393">
        <f t="shared" ca="1" si="200"/>
        <v>0</v>
      </c>
      <c r="AO152" s="389">
        <f t="shared" ca="1" si="201"/>
        <v>7.001448947598559E-3</v>
      </c>
      <c r="AP152" s="394"/>
      <c r="AQ152" s="372"/>
      <c r="AR152" s="389">
        <f t="shared" ca="1" si="263"/>
        <v>4.5999999999999961</v>
      </c>
      <c r="AS152" s="389">
        <f ca="1">'Site&amp;Soil'!$H$173*EXP('Site&amp;Soil'!$H$174*AR152)</f>
        <v>0</v>
      </c>
      <c r="AT152" s="389">
        <f t="shared" ca="1" si="202"/>
        <v>0.38250000000000001</v>
      </c>
      <c r="AU152" s="389">
        <f t="shared" si="266"/>
        <v>0</v>
      </c>
      <c r="AV152" s="390">
        <f t="shared" ca="1" si="203"/>
        <v>0</v>
      </c>
      <c r="AW152" s="391">
        <f t="shared" si="204"/>
        <v>0</v>
      </c>
      <c r="AX152" s="392">
        <f t="shared" si="205"/>
        <v>0</v>
      </c>
      <c r="AY152" s="392">
        <f t="shared" ca="1" si="250"/>
        <v>0</v>
      </c>
      <c r="AZ152" s="391">
        <f t="shared" ca="1" si="251"/>
        <v>0</v>
      </c>
      <c r="BA152" s="391">
        <f t="shared" ca="1" si="206"/>
        <v>0</v>
      </c>
      <c r="BB152" s="391">
        <f t="shared" ca="1" si="207"/>
        <v>0</v>
      </c>
      <c r="BC152" s="391">
        <f t="shared" ca="1" si="208"/>
        <v>0</v>
      </c>
      <c r="BD152" s="389">
        <f t="shared" ca="1" si="209"/>
        <v>4.5999999999999961</v>
      </c>
      <c r="BE152" s="389">
        <f t="shared" ca="1" si="210"/>
        <v>7.6499999999998375E-2</v>
      </c>
      <c r="BF152" s="393">
        <f t="shared" ca="1" si="211"/>
        <v>0</v>
      </c>
      <c r="BG152" s="389">
        <f t="shared" ca="1" si="212"/>
        <v>0</v>
      </c>
      <c r="BH152" s="394"/>
      <c r="BI152" s="372"/>
      <c r="BJ152" s="392"/>
      <c r="BK152" s="391"/>
      <c r="BL152" s="391"/>
      <c r="BM152" s="391"/>
      <c r="BN152" s="372"/>
      <c r="BO152" s="372"/>
      <c r="BP152" s="372"/>
      <c r="BQ152" s="372"/>
      <c r="BR152" s="372"/>
      <c r="BS152" s="372"/>
      <c r="BT152" s="372"/>
      <c r="BU152" s="372"/>
      <c r="BV152" s="372"/>
      <c r="BW152" s="372"/>
      <c r="BX152" s="372"/>
      <c r="BZ152" s="388"/>
      <c r="CA152" s="388"/>
      <c r="CB152" s="19"/>
      <c r="CC152" s="372"/>
      <c r="CD152" s="389" t="e">
        <f t="shared" ca="1" si="252"/>
        <v>#VALUE!</v>
      </c>
      <c r="CE152" s="389" t="e">
        <f ca="1">'Site&amp;Soil'!$F$173*EXP('Site&amp;Soil'!$F$174*CD152)</f>
        <v>#VALUE!</v>
      </c>
      <c r="CF152" s="389" t="e">
        <f t="shared" ca="1" si="213"/>
        <v>#VALUE!</v>
      </c>
      <c r="CG152" s="389">
        <f t="shared" si="267"/>
        <v>0</v>
      </c>
      <c r="CH152" s="390" t="e">
        <f t="shared" ca="1" si="214"/>
        <v>#VALUE!</v>
      </c>
      <c r="CI152" s="391">
        <f t="shared" si="215"/>
        <v>0</v>
      </c>
      <c r="CJ152" s="392">
        <f t="shared" si="216"/>
        <v>0</v>
      </c>
      <c r="CK152" s="392" t="e">
        <f t="shared" ca="1" si="253"/>
        <v>#VALUE!</v>
      </c>
      <c r="CL152" s="391" t="e">
        <f t="shared" ca="1" si="254"/>
        <v>#VALUE!</v>
      </c>
      <c r="CM152" s="391" t="e">
        <f t="shared" ca="1" si="217"/>
        <v>#VALUE!</v>
      </c>
      <c r="CN152" s="391" t="e">
        <f t="shared" ca="1" si="218"/>
        <v>#VALUE!</v>
      </c>
      <c r="CO152" s="391" t="e">
        <f t="shared" ca="1" si="219"/>
        <v>#VALUE!</v>
      </c>
      <c r="CP152" s="389" t="e">
        <f t="shared" ca="1" si="220"/>
        <v>#VALUE!</v>
      </c>
      <c r="CQ152" s="389" t="e">
        <f t="shared" ca="1" si="221"/>
        <v>#VALUE!</v>
      </c>
      <c r="CR152" s="393" t="e">
        <f t="shared" ca="1" si="222"/>
        <v>#VALUE!</v>
      </c>
      <c r="CS152" s="389" t="e">
        <f t="shared" ca="1" si="223"/>
        <v>#VALUE!</v>
      </c>
      <c r="CT152" s="394"/>
      <c r="CU152" s="372"/>
      <c r="CV152" s="389" t="e">
        <f t="shared" ca="1" si="255"/>
        <v>#VALUE!</v>
      </c>
      <c r="CW152" s="389" t="e">
        <f ca="1">'Site&amp;Soil'!$G$173*EXP('Site&amp;Soil'!$G$174*CV152)</f>
        <v>#VALUE!</v>
      </c>
      <c r="CX152" s="389" t="e">
        <f t="shared" ca="1" si="224"/>
        <v>#VALUE!</v>
      </c>
      <c r="CY152" s="389">
        <f t="shared" si="268"/>
        <v>0</v>
      </c>
      <c r="CZ152" s="390" t="e">
        <f t="shared" ca="1" si="225"/>
        <v>#VALUE!</v>
      </c>
      <c r="DA152" s="391">
        <f t="shared" si="226"/>
        <v>0</v>
      </c>
      <c r="DB152" s="392">
        <f t="shared" si="227"/>
        <v>0</v>
      </c>
      <c r="DC152" s="392" t="e">
        <f t="shared" ca="1" si="256"/>
        <v>#VALUE!</v>
      </c>
      <c r="DD152" s="391" t="e">
        <f t="shared" ca="1" si="257"/>
        <v>#VALUE!</v>
      </c>
      <c r="DE152" s="391" t="e">
        <f t="shared" ca="1" si="228"/>
        <v>#VALUE!</v>
      </c>
      <c r="DF152" s="391" t="e">
        <f t="shared" ca="1" si="229"/>
        <v>#VALUE!</v>
      </c>
      <c r="DG152" s="391" t="e">
        <f t="shared" ca="1" si="230"/>
        <v>#VALUE!</v>
      </c>
      <c r="DH152" s="389" t="e">
        <f t="shared" ca="1" si="231"/>
        <v>#VALUE!</v>
      </c>
      <c r="DI152" s="389" t="e">
        <f t="shared" ca="1" si="232"/>
        <v>#VALUE!</v>
      </c>
      <c r="DJ152" s="393" t="e">
        <f t="shared" ca="1" si="233"/>
        <v>#VALUE!</v>
      </c>
      <c r="DK152" s="389" t="e">
        <f t="shared" ca="1" si="234"/>
        <v>#VALUE!</v>
      </c>
      <c r="DL152" s="394"/>
      <c r="DM152" s="372"/>
      <c r="DN152" s="389" t="e">
        <f t="shared" ca="1" si="258"/>
        <v>#VALUE!</v>
      </c>
      <c r="DO152" s="389" t="e">
        <f ca="1">'Site&amp;Soil'!$H$173*EXP('Site&amp;Soil'!$H$174*DN152)</f>
        <v>#VALUE!</v>
      </c>
      <c r="DP152" s="389" t="e">
        <f t="shared" ca="1" si="235"/>
        <v>#VALUE!</v>
      </c>
      <c r="DQ152" s="389">
        <f t="shared" si="269"/>
        <v>0</v>
      </c>
      <c r="DR152" s="390" t="e">
        <f t="shared" ca="1" si="236"/>
        <v>#VALUE!</v>
      </c>
      <c r="DS152" s="391">
        <f t="shared" si="237"/>
        <v>0</v>
      </c>
      <c r="DT152" s="392">
        <f t="shared" si="238"/>
        <v>0</v>
      </c>
      <c r="DU152" s="392" t="e">
        <f t="shared" ca="1" si="259"/>
        <v>#VALUE!</v>
      </c>
      <c r="DV152" s="391" t="e">
        <f t="shared" ca="1" si="260"/>
        <v>#VALUE!</v>
      </c>
      <c r="DW152" s="391" t="e">
        <f t="shared" ca="1" si="239"/>
        <v>#VALUE!</v>
      </c>
      <c r="DX152" s="391" t="e">
        <f t="shared" ca="1" si="240"/>
        <v>#VALUE!</v>
      </c>
      <c r="DY152" s="391" t="e">
        <f t="shared" ca="1" si="241"/>
        <v>#VALUE!</v>
      </c>
      <c r="DZ152" s="389" t="e">
        <f t="shared" ca="1" si="242"/>
        <v>#VALUE!</v>
      </c>
      <c r="EA152" s="389" t="e">
        <f t="shared" ca="1" si="243"/>
        <v>#VALUE!</v>
      </c>
      <c r="EB152" s="393" t="e">
        <f t="shared" ca="1" si="244"/>
        <v>#VALUE!</v>
      </c>
      <c r="EC152" s="389" t="e">
        <f t="shared" ca="1" si="245"/>
        <v>#VALUE!</v>
      </c>
      <c r="ED152" s="394"/>
      <c r="EE152" s="372"/>
      <c r="EF152" s="392"/>
      <c r="EG152" s="391"/>
      <c r="EH152" s="391"/>
      <c r="EI152" s="391"/>
      <c r="EJ152" s="372"/>
      <c r="EK152" s="372"/>
      <c r="EL152" s="372"/>
      <c r="EM152" s="372"/>
      <c r="EN152" s="372"/>
      <c r="EO152" s="372"/>
      <c r="EP152" s="372"/>
      <c r="EQ152" s="372"/>
      <c r="ER152" s="372"/>
      <c r="ES152" s="372"/>
      <c r="ET152" s="372"/>
    </row>
    <row r="153" spans="1:150" x14ac:dyDescent="0.2">
      <c r="A153" s="372">
        <f>A141+1</f>
        <v>13</v>
      </c>
      <c r="B153" s="372">
        <v>145</v>
      </c>
      <c r="C153" s="372" t="s">
        <v>300</v>
      </c>
      <c r="D153" s="388">
        <f ca="1">OFFSET(Apply_Lime!$H$16,$A153,0)</f>
        <v>0</v>
      </c>
      <c r="E153" s="388">
        <f ca="1">OFFSET(Apply_Lime!$I$16,$A153,0)*E$7</f>
        <v>0</v>
      </c>
      <c r="F153" s="388">
        <f ca="1">OFFSET(Apply_Lime!$I$16,$A153,0)*F$7</f>
        <v>0</v>
      </c>
      <c r="G153" s="372"/>
      <c r="H153" s="389">
        <f t="shared" ca="1" si="261"/>
        <v>5.9259613859713243</v>
      </c>
      <c r="I153" s="389">
        <f ca="1">'Site&amp;Soil'!$F$173*EXP('Site&amp;Soil'!$F$174*H153)</f>
        <v>0</v>
      </c>
      <c r="J153" s="389">
        <f t="shared" ca="1" si="180"/>
        <v>0.45000000000000007</v>
      </c>
      <c r="K153" s="389">
        <f t="shared" ca="1" si="264"/>
        <v>9.1496801351106175E-2</v>
      </c>
      <c r="L153" s="390">
        <f t="shared" ca="1" si="181"/>
        <v>1.0561031155153912E-3</v>
      </c>
      <c r="M153" s="391">
        <f t="shared" ca="1" si="182"/>
        <v>0</v>
      </c>
      <c r="N153" s="392">
        <f t="shared" ca="1" si="183"/>
        <v>0</v>
      </c>
      <c r="O153" s="392">
        <f t="shared" ca="1" si="246"/>
        <v>9870.2613738863784</v>
      </c>
      <c r="P153" s="391">
        <f t="shared" ca="1" si="247"/>
        <v>0.40362727776043472</v>
      </c>
      <c r="Q153" s="391">
        <f t="shared" ca="1" si="184"/>
        <v>1.042401378791263E-3</v>
      </c>
      <c r="R153" s="391">
        <f t="shared" ca="1" si="185"/>
        <v>1.3203703777826009E-4</v>
      </c>
      <c r="S153" s="391">
        <f t="shared" ca="1" si="186"/>
        <v>2.0230318689177839E-3</v>
      </c>
      <c r="T153" s="389">
        <f t="shared" ca="1" si="187"/>
        <v>5.9279844178402419</v>
      </c>
      <c r="U153" s="389">
        <f t="shared" ca="1" si="188"/>
        <v>0.4175929880281089</v>
      </c>
      <c r="V153" s="393">
        <f t="shared" ca="1" si="189"/>
        <v>1.0236312298419438E-3</v>
      </c>
      <c r="W153" s="389">
        <f t="shared" ca="1" si="190"/>
        <v>-2.2747360663154304E-3</v>
      </c>
      <c r="X153" s="394"/>
      <c r="Y153" s="372"/>
      <c r="Z153" s="389">
        <f t="shared" ca="1" si="262"/>
        <v>5.9088970674222479</v>
      </c>
      <c r="AA153" s="389">
        <f ca="1">'Site&amp;Soil'!$G$173*EXP('Site&amp;Soil'!$G$174*Z153)</f>
        <v>0</v>
      </c>
      <c r="AB153" s="389">
        <f t="shared" ca="1" si="191"/>
        <v>0.41625000000000001</v>
      </c>
      <c r="AC153" s="389">
        <f t="shared" si="265"/>
        <v>0</v>
      </c>
      <c r="AD153" s="390">
        <f t="shared" ca="1" si="192"/>
        <v>0</v>
      </c>
      <c r="AE153" s="391">
        <f t="shared" ca="1" si="193"/>
        <v>0</v>
      </c>
      <c r="AF153" s="392">
        <f t="shared" ca="1" si="194"/>
        <v>0</v>
      </c>
      <c r="AG153" s="392">
        <f t="shared" ca="1" si="248"/>
        <v>0</v>
      </c>
      <c r="AH153" s="391">
        <f t="shared" ca="1" si="249"/>
        <v>0</v>
      </c>
      <c r="AI153" s="391">
        <f t="shared" ca="1" si="195"/>
        <v>0</v>
      </c>
      <c r="AJ153" s="391">
        <f t="shared" ca="1" si="196"/>
        <v>0</v>
      </c>
      <c r="AK153" s="391">
        <f t="shared" ca="1" si="197"/>
        <v>3.172060967645888E-4</v>
      </c>
      <c r="AL153" s="389">
        <f t="shared" ca="1" si="198"/>
        <v>5.9092142735190123</v>
      </c>
      <c r="AM153" s="389">
        <f t="shared" ca="1" si="199"/>
        <v>0.3784604413522889</v>
      </c>
      <c r="AN153" s="393">
        <f t="shared" ca="1" si="200"/>
        <v>0</v>
      </c>
      <c r="AO153" s="389">
        <f t="shared" ca="1" si="201"/>
        <v>2.4591741257464113E-3</v>
      </c>
      <c r="AP153" s="394"/>
      <c r="AQ153" s="372"/>
      <c r="AR153" s="389">
        <f t="shared" ca="1" si="263"/>
        <v>4.5999999999999961</v>
      </c>
      <c r="AS153" s="389">
        <f ca="1">'Site&amp;Soil'!$H$173*EXP('Site&amp;Soil'!$H$174*AR153)</f>
        <v>0</v>
      </c>
      <c r="AT153" s="389">
        <f t="shared" ca="1" si="202"/>
        <v>0.38250000000000001</v>
      </c>
      <c r="AU153" s="389">
        <f t="shared" si="266"/>
        <v>0</v>
      </c>
      <c r="AV153" s="390">
        <f t="shared" ca="1" si="203"/>
        <v>0</v>
      </c>
      <c r="AW153" s="391">
        <f t="shared" ca="1" si="204"/>
        <v>0</v>
      </c>
      <c r="AX153" s="392">
        <f t="shared" ca="1" si="205"/>
        <v>0</v>
      </c>
      <c r="AY153" s="392">
        <f t="shared" ca="1" si="250"/>
        <v>0</v>
      </c>
      <c r="AZ153" s="391">
        <f t="shared" ca="1" si="251"/>
        <v>0</v>
      </c>
      <c r="BA153" s="391">
        <f t="shared" ca="1" si="206"/>
        <v>0</v>
      </c>
      <c r="BB153" s="391">
        <f t="shared" ca="1" si="207"/>
        <v>0</v>
      </c>
      <c r="BC153" s="391">
        <f t="shared" ca="1" si="208"/>
        <v>0</v>
      </c>
      <c r="BD153" s="389">
        <f t="shared" ca="1" si="209"/>
        <v>4.5999999999999961</v>
      </c>
      <c r="BE153" s="389">
        <f t="shared" ca="1" si="210"/>
        <v>7.6499999999998375E-2</v>
      </c>
      <c r="BF153" s="393">
        <f t="shared" ca="1" si="211"/>
        <v>0</v>
      </c>
      <c r="BG153" s="389">
        <f t="shared" ca="1" si="212"/>
        <v>0</v>
      </c>
      <c r="BH153" s="394"/>
      <c r="BI153" s="372"/>
      <c r="BJ153" s="392"/>
      <c r="BK153" s="372"/>
      <c r="BL153" s="372"/>
      <c r="BM153" s="372"/>
      <c r="BN153" s="372"/>
      <c r="BO153" s="372"/>
      <c r="BP153" s="372"/>
      <c r="BQ153" s="372"/>
      <c r="BR153" s="372"/>
      <c r="BS153" s="372"/>
      <c r="BT153" s="372"/>
      <c r="BU153" s="372"/>
      <c r="BV153" s="372"/>
      <c r="BW153" s="372"/>
      <c r="BX153" s="372"/>
      <c r="BZ153" s="388">
        <f ca="1">OFFSET(Apply_Lime!$O$16,$A153,0)</f>
        <v>0</v>
      </c>
      <c r="CA153" s="388">
        <f ca="1">OFFSET(Apply_Lime!$P$16,$A153,0)*CA$7</f>
        <v>0</v>
      </c>
      <c r="CB153" s="388">
        <f ca="1">OFFSET(Apply_Lime!$P$16,$A153,0)*CB$7</f>
        <v>0</v>
      </c>
      <c r="CC153" s="372"/>
      <c r="CD153" s="389" t="e">
        <f t="shared" ca="1" si="252"/>
        <v>#VALUE!</v>
      </c>
      <c r="CE153" s="389" t="e">
        <f ca="1">'Site&amp;Soil'!$F$173*EXP('Site&amp;Soil'!$F$174*CD153)</f>
        <v>#VALUE!</v>
      </c>
      <c r="CF153" s="389" t="e">
        <f t="shared" ca="1" si="213"/>
        <v>#VALUE!</v>
      </c>
      <c r="CG153" s="389">
        <f t="shared" si="267"/>
        <v>0</v>
      </c>
      <c r="CH153" s="390" t="e">
        <f t="shared" ca="1" si="214"/>
        <v>#VALUE!</v>
      </c>
      <c r="CI153" s="391">
        <f t="shared" ca="1" si="215"/>
        <v>0</v>
      </c>
      <c r="CJ153" s="392">
        <f t="shared" ca="1" si="216"/>
        <v>0</v>
      </c>
      <c r="CK153" s="392" t="e">
        <f t="shared" ca="1" si="253"/>
        <v>#VALUE!</v>
      </c>
      <c r="CL153" s="391" t="e">
        <f t="shared" ca="1" si="254"/>
        <v>#VALUE!</v>
      </c>
      <c r="CM153" s="391" t="e">
        <f t="shared" ca="1" si="217"/>
        <v>#VALUE!</v>
      </c>
      <c r="CN153" s="391" t="e">
        <f t="shared" ca="1" si="218"/>
        <v>#VALUE!</v>
      </c>
      <c r="CO153" s="391" t="e">
        <f t="shared" ca="1" si="219"/>
        <v>#VALUE!</v>
      </c>
      <c r="CP153" s="389" t="e">
        <f t="shared" ca="1" si="220"/>
        <v>#VALUE!</v>
      </c>
      <c r="CQ153" s="389" t="e">
        <f t="shared" ca="1" si="221"/>
        <v>#VALUE!</v>
      </c>
      <c r="CR153" s="393" t="e">
        <f t="shared" ca="1" si="222"/>
        <v>#VALUE!</v>
      </c>
      <c r="CS153" s="389" t="e">
        <f t="shared" ca="1" si="223"/>
        <v>#VALUE!</v>
      </c>
      <c r="CT153" s="394"/>
      <c r="CU153" s="372"/>
      <c r="CV153" s="389" t="e">
        <f t="shared" ca="1" si="255"/>
        <v>#VALUE!</v>
      </c>
      <c r="CW153" s="389" t="e">
        <f ca="1">'Site&amp;Soil'!$G$173*EXP('Site&amp;Soil'!$G$174*CV153)</f>
        <v>#VALUE!</v>
      </c>
      <c r="CX153" s="389" t="e">
        <f t="shared" ca="1" si="224"/>
        <v>#VALUE!</v>
      </c>
      <c r="CY153" s="389">
        <f t="shared" si="268"/>
        <v>0</v>
      </c>
      <c r="CZ153" s="390" t="e">
        <f t="shared" ca="1" si="225"/>
        <v>#VALUE!</v>
      </c>
      <c r="DA153" s="391">
        <f t="shared" ca="1" si="226"/>
        <v>0</v>
      </c>
      <c r="DB153" s="392">
        <f t="shared" ca="1" si="227"/>
        <v>0</v>
      </c>
      <c r="DC153" s="392" t="e">
        <f t="shared" ca="1" si="256"/>
        <v>#VALUE!</v>
      </c>
      <c r="DD153" s="391" t="e">
        <f t="shared" ca="1" si="257"/>
        <v>#VALUE!</v>
      </c>
      <c r="DE153" s="391" t="e">
        <f t="shared" ca="1" si="228"/>
        <v>#VALUE!</v>
      </c>
      <c r="DF153" s="391" t="e">
        <f t="shared" ca="1" si="229"/>
        <v>#VALUE!</v>
      </c>
      <c r="DG153" s="391" t="e">
        <f t="shared" ca="1" si="230"/>
        <v>#VALUE!</v>
      </c>
      <c r="DH153" s="389" t="e">
        <f t="shared" ca="1" si="231"/>
        <v>#VALUE!</v>
      </c>
      <c r="DI153" s="389" t="e">
        <f t="shared" ca="1" si="232"/>
        <v>#VALUE!</v>
      </c>
      <c r="DJ153" s="393" t="e">
        <f t="shared" ca="1" si="233"/>
        <v>#VALUE!</v>
      </c>
      <c r="DK153" s="389" t="e">
        <f t="shared" ca="1" si="234"/>
        <v>#VALUE!</v>
      </c>
      <c r="DL153" s="394"/>
      <c r="DM153" s="372"/>
      <c r="DN153" s="389" t="e">
        <f t="shared" ca="1" si="258"/>
        <v>#VALUE!</v>
      </c>
      <c r="DO153" s="389" t="e">
        <f ca="1">'Site&amp;Soil'!$H$173*EXP('Site&amp;Soil'!$H$174*DN153)</f>
        <v>#VALUE!</v>
      </c>
      <c r="DP153" s="389" t="e">
        <f t="shared" ca="1" si="235"/>
        <v>#VALUE!</v>
      </c>
      <c r="DQ153" s="389">
        <f t="shared" si="269"/>
        <v>0</v>
      </c>
      <c r="DR153" s="390" t="e">
        <f t="shared" ca="1" si="236"/>
        <v>#VALUE!</v>
      </c>
      <c r="DS153" s="391">
        <f t="shared" ca="1" si="237"/>
        <v>0</v>
      </c>
      <c r="DT153" s="392">
        <f t="shared" ca="1" si="238"/>
        <v>0</v>
      </c>
      <c r="DU153" s="392" t="e">
        <f t="shared" ca="1" si="259"/>
        <v>#VALUE!</v>
      </c>
      <c r="DV153" s="391" t="e">
        <f t="shared" ca="1" si="260"/>
        <v>#VALUE!</v>
      </c>
      <c r="DW153" s="391" t="e">
        <f t="shared" ca="1" si="239"/>
        <v>#VALUE!</v>
      </c>
      <c r="DX153" s="391" t="e">
        <f t="shared" ca="1" si="240"/>
        <v>#VALUE!</v>
      </c>
      <c r="DY153" s="391" t="e">
        <f t="shared" ca="1" si="241"/>
        <v>#VALUE!</v>
      </c>
      <c r="DZ153" s="389" t="e">
        <f t="shared" ca="1" si="242"/>
        <v>#VALUE!</v>
      </c>
      <c r="EA153" s="389" t="e">
        <f t="shared" ca="1" si="243"/>
        <v>#VALUE!</v>
      </c>
      <c r="EB153" s="393" t="e">
        <f t="shared" ca="1" si="244"/>
        <v>#VALUE!</v>
      </c>
      <c r="EC153" s="389" t="e">
        <f t="shared" ca="1" si="245"/>
        <v>#VALUE!</v>
      </c>
      <c r="ED153" s="394"/>
      <c r="EE153" s="372"/>
      <c r="EF153" s="392"/>
      <c r="EG153" s="372"/>
      <c r="EH153" s="372"/>
      <c r="EI153" s="372"/>
      <c r="EJ153" s="372"/>
      <c r="EK153" s="372"/>
      <c r="EL153" s="372"/>
      <c r="EM153" s="372"/>
      <c r="EN153" s="372"/>
      <c r="EO153" s="372"/>
      <c r="EP153" s="372"/>
      <c r="EQ153" s="372"/>
      <c r="ER153" s="372"/>
      <c r="ES153" s="372"/>
      <c r="ET153" s="372"/>
    </row>
    <row r="154" spans="1:150" x14ac:dyDescent="0.2">
      <c r="A154" s="372"/>
      <c r="B154" s="372">
        <v>146</v>
      </c>
      <c r="C154" s="372" t="s">
        <v>301</v>
      </c>
      <c r="D154" s="19"/>
      <c r="E154" s="19"/>
      <c r="F154" s="19"/>
      <c r="G154" s="372"/>
      <c r="H154" s="389">
        <f t="shared" ca="1" si="261"/>
        <v>5.9257096817739265</v>
      </c>
      <c r="I154" s="389">
        <f ca="1">'Site&amp;Soil'!$F$173*EXP('Site&amp;Soil'!$F$174*H154)</f>
        <v>0</v>
      </c>
      <c r="J154" s="389">
        <f t="shared" ca="1" si="180"/>
        <v>0.45000000000000007</v>
      </c>
      <c r="K154" s="389">
        <f t="shared" ca="1" si="264"/>
        <v>0.1373529669593018</v>
      </c>
      <c r="L154" s="390">
        <f t="shared" ca="1" si="181"/>
        <v>1.5863428486397966E-3</v>
      </c>
      <c r="M154" s="391">
        <f t="shared" si="182"/>
        <v>0</v>
      </c>
      <c r="N154" s="392">
        <f t="shared" si="183"/>
        <v>0</v>
      </c>
      <c r="O154" s="392">
        <f t="shared" ca="1" si="246"/>
        <v>9844.7705940702635</v>
      </c>
      <c r="P154" s="391">
        <f t="shared" ca="1" si="247"/>
        <v>0.40258487638164347</v>
      </c>
      <c r="Q154" s="391">
        <f t="shared" ca="1" si="184"/>
        <v>1.5617181428402725E-3</v>
      </c>
      <c r="R154" s="391">
        <f t="shared" ca="1" si="185"/>
        <v>1.9779279769444058E-4</v>
      </c>
      <c r="S154" s="391">
        <f t="shared" ca="1" si="186"/>
        <v>3.0309452114351816E-3</v>
      </c>
      <c r="T154" s="389">
        <f t="shared" ca="1" si="187"/>
        <v>5.9287406269853618</v>
      </c>
      <c r="U154" s="389">
        <f t="shared" ca="1" si="188"/>
        <v>0.41793328214341285</v>
      </c>
      <c r="V154" s="393">
        <f t="shared" ca="1" si="189"/>
        <v>1.5405848744600222E-3</v>
      </c>
      <c r="W154" s="389">
        <f t="shared" ca="1" si="190"/>
        <v>-3.423521943244493E-3</v>
      </c>
      <c r="X154" s="394"/>
      <c r="Y154" s="372"/>
      <c r="Z154" s="389">
        <f t="shared" ca="1" si="262"/>
        <v>5.911673447644759</v>
      </c>
      <c r="AA154" s="389">
        <f ca="1">'Site&amp;Soil'!$G$173*EXP('Site&amp;Soil'!$G$174*Z154)</f>
        <v>0</v>
      </c>
      <c r="AB154" s="389">
        <f t="shared" ca="1" si="191"/>
        <v>0.41625000000000001</v>
      </c>
      <c r="AC154" s="389">
        <f t="shared" si="265"/>
        <v>0</v>
      </c>
      <c r="AD154" s="390">
        <f t="shared" ca="1" si="192"/>
        <v>0</v>
      </c>
      <c r="AE154" s="391">
        <f t="shared" si="193"/>
        <v>0</v>
      </c>
      <c r="AF154" s="392">
        <f t="shared" si="194"/>
        <v>0</v>
      </c>
      <c r="AG154" s="392">
        <f t="shared" ca="1" si="248"/>
        <v>0</v>
      </c>
      <c r="AH154" s="391">
        <f t="shared" ca="1" si="249"/>
        <v>0</v>
      </c>
      <c r="AI154" s="391">
        <f t="shared" ca="1" si="195"/>
        <v>0</v>
      </c>
      <c r="AJ154" s="391">
        <f t="shared" ca="1" si="196"/>
        <v>0</v>
      </c>
      <c r="AK154" s="391">
        <f t="shared" ca="1" si="197"/>
        <v>4.751778923590164E-4</v>
      </c>
      <c r="AL154" s="389">
        <f t="shared" ca="1" si="198"/>
        <v>5.9121486255371183</v>
      </c>
      <c r="AM154" s="389">
        <f t="shared" ca="1" si="199"/>
        <v>0.37968186537982551</v>
      </c>
      <c r="AN154" s="393">
        <f t="shared" ca="1" si="200"/>
        <v>0</v>
      </c>
      <c r="AO154" s="389">
        <f t="shared" ca="1" si="201"/>
        <v>3.7011048035075606E-3</v>
      </c>
      <c r="AP154" s="394"/>
      <c r="AQ154" s="372"/>
      <c r="AR154" s="389">
        <f t="shared" ca="1" si="263"/>
        <v>4.5999999999999961</v>
      </c>
      <c r="AS154" s="389">
        <f ca="1">'Site&amp;Soil'!$H$173*EXP('Site&amp;Soil'!$H$174*AR154)</f>
        <v>0</v>
      </c>
      <c r="AT154" s="389">
        <f t="shared" ca="1" si="202"/>
        <v>0.38250000000000001</v>
      </c>
      <c r="AU154" s="389">
        <f t="shared" si="266"/>
        <v>0</v>
      </c>
      <c r="AV154" s="390">
        <f t="shared" ca="1" si="203"/>
        <v>0</v>
      </c>
      <c r="AW154" s="391">
        <f t="shared" si="204"/>
        <v>0</v>
      </c>
      <c r="AX154" s="392">
        <f t="shared" si="205"/>
        <v>0</v>
      </c>
      <c r="AY154" s="392">
        <f t="shared" ca="1" si="250"/>
        <v>0</v>
      </c>
      <c r="AZ154" s="391">
        <f t="shared" ca="1" si="251"/>
        <v>0</v>
      </c>
      <c r="BA154" s="391">
        <f t="shared" ca="1" si="206"/>
        <v>0</v>
      </c>
      <c r="BB154" s="391">
        <f t="shared" ca="1" si="207"/>
        <v>0</v>
      </c>
      <c r="BC154" s="391">
        <f t="shared" ca="1" si="208"/>
        <v>0</v>
      </c>
      <c r="BD154" s="389">
        <f t="shared" ca="1" si="209"/>
        <v>4.5999999999999961</v>
      </c>
      <c r="BE154" s="389">
        <f t="shared" ca="1" si="210"/>
        <v>7.6499999999998375E-2</v>
      </c>
      <c r="BF154" s="393">
        <f t="shared" ca="1" si="211"/>
        <v>0</v>
      </c>
      <c r="BG154" s="389">
        <f t="shared" ca="1" si="212"/>
        <v>0</v>
      </c>
      <c r="BH154" s="394"/>
      <c r="BI154" s="372"/>
      <c r="BJ154" s="392"/>
      <c r="BK154" s="372"/>
      <c r="BL154" s="372"/>
      <c r="BM154" s="372"/>
      <c r="BN154" s="372"/>
      <c r="BO154" s="372"/>
      <c r="BP154" s="372"/>
      <c r="BQ154" s="372"/>
      <c r="BR154" s="372"/>
      <c r="BS154" s="372"/>
      <c r="BT154" s="372"/>
      <c r="BU154" s="372"/>
      <c r="BV154" s="372"/>
      <c r="BW154" s="372"/>
      <c r="BX154" s="372"/>
      <c r="BZ154" s="19"/>
      <c r="CA154" s="19"/>
      <c r="CB154" s="19"/>
      <c r="CC154" s="372"/>
      <c r="CD154" s="389" t="e">
        <f t="shared" ca="1" si="252"/>
        <v>#VALUE!</v>
      </c>
      <c r="CE154" s="389" t="e">
        <f ca="1">'Site&amp;Soil'!$F$173*EXP('Site&amp;Soil'!$F$174*CD154)</f>
        <v>#VALUE!</v>
      </c>
      <c r="CF154" s="389" t="e">
        <f t="shared" ca="1" si="213"/>
        <v>#VALUE!</v>
      </c>
      <c r="CG154" s="389">
        <f t="shared" si="267"/>
        <v>0</v>
      </c>
      <c r="CH154" s="390" t="e">
        <f t="shared" ca="1" si="214"/>
        <v>#VALUE!</v>
      </c>
      <c r="CI154" s="391">
        <f t="shared" si="215"/>
        <v>0</v>
      </c>
      <c r="CJ154" s="392">
        <f t="shared" si="216"/>
        <v>0</v>
      </c>
      <c r="CK154" s="392" t="e">
        <f t="shared" ca="1" si="253"/>
        <v>#VALUE!</v>
      </c>
      <c r="CL154" s="391" t="e">
        <f t="shared" ca="1" si="254"/>
        <v>#VALUE!</v>
      </c>
      <c r="CM154" s="391" t="e">
        <f t="shared" ca="1" si="217"/>
        <v>#VALUE!</v>
      </c>
      <c r="CN154" s="391" t="e">
        <f t="shared" ca="1" si="218"/>
        <v>#VALUE!</v>
      </c>
      <c r="CO154" s="391" t="e">
        <f t="shared" ca="1" si="219"/>
        <v>#VALUE!</v>
      </c>
      <c r="CP154" s="389" t="e">
        <f t="shared" ca="1" si="220"/>
        <v>#VALUE!</v>
      </c>
      <c r="CQ154" s="389" t="e">
        <f t="shared" ca="1" si="221"/>
        <v>#VALUE!</v>
      </c>
      <c r="CR154" s="393" t="e">
        <f t="shared" ca="1" si="222"/>
        <v>#VALUE!</v>
      </c>
      <c r="CS154" s="389" t="e">
        <f t="shared" ca="1" si="223"/>
        <v>#VALUE!</v>
      </c>
      <c r="CT154" s="394"/>
      <c r="CU154" s="372"/>
      <c r="CV154" s="389" t="e">
        <f t="shared" ca="1" si="255"/>
        <v>#VALUE!</v>
      </c>
      <c r="CW154" s="389" t="e">
        <f ca="1">'Site&amp;Soil'!$G$173*EXP('Site&amp;Soil'!$G$174*CV154)</f>
        <v>#VALUE!</v>
      </c>
      <c r="CX154" s="389" t="e">
        <f t="shared" ca="1" si="224"/>
        <v>#VALUE!</v>
      </c>
      <c r="CY154" s="389">
        <f t="shared" si="268"/>
        <v>0</v>
      </c>
      <c r="CZ154" s="390" t="e">
        <f t="shared" ca="1" si="225"/>
        <v>#VALUE!</v>
      </c>
      <c r="DA154" s="391">
        <f t="shared" si="226"/>
        <v>0</v>
      </c>
      <c r="DB154" s="392">
        <f t="shared" si="227"/>
        <v>0</v>
      </c>
      <c r="DC154" s="392" t="e">
        <f t="shared" ca="1" si="256"/>
        <v>#VALUE!</v>
      </c>
      <c r="DD154" s="391" t="e">
        <f t="shared" ca="1" si="257"/>
        <v>#VALUE!</v>
      </c>
      <c r="DE154" s="391" t="e">
        <f t="shared" ca="1" si="228"/>
        <v>#VALUE!</v>
      </c>
      <c r="DF154" s="391" t="e">
        <f t="shared" ca="1" si="229"/>
        <v>#VALUE!</v>
      </c>
      <c r="DG154" s="391" t="e">
        <f t="shared" ca="1" si="230"/>
        <v>#VALUE!</v>
      </c>
      <c r="DH154" s="389" t="e">
        <f t="shared" ca="1" si="231"/>
        <v>#VALUE!</v>
      </c>
      <c r="DI154" s="389" t="e">
        <f t="shared" ca="1" si="232"/>
        <v>#VALUE!</v>
      </c>
      <c r="DJ154" s="393" t="e">
        <f t="shared" ca="1" si="233"/>
        <v>#VALUE!</v>
      </c>
      <c r="DK154" s="389" t="e">
        <f t="shared" ca="1" si="234"/>
        <v>#VALUE!</v>
      </c>
      <c r="DL154" s="394"/>
      <c r="DM154" s="372"/>
      <c r="DN154" s="389" t="e">
        <f t="shared" ca="1" si="258"/>
        <v>#VALUE!</v>
      </c>
      <c r="DO154" s="389" t="e">
        <f ca="1">'Site&amp;Soil'!$H$173*EXP('Site&amp;Soil'!$H$174*DN154)</f>
        <v>#VALUE!</v>
      </c>
      <c r="DP154" s="389" t="e">
        <f t="shared" ca="1" si="235"/>
        <v>#VALUE!</v>
      </c>
      <c r="DQ154" s="389">
        <f t="shared" si="269"/>
        <v>0</v>
      </c>
      <c r="DR154" s="390" t="e">
        <f t="shared" ca="1" si="236"/>
        <v>#VALUE!</v>
      </c>
      <c r="DS154" s="391">
        <f t="shared" si="237"/>
        <v>0</v>
      </c>
      <c r="DT154" s="392">
        <f t="shared" si="238"/>
        <v>0</v>
      </c>
      <c r="DU154" s="392" t="e">
        <f t="shared" ca="1" si="259"/>
        <v>#VALUE!</v>
      </c>
      <c r="DV154" s="391" t="e">
        <f t="shared" ca="1" si="260"/>
        <v>#VALUE!</v>
      </c>
      <c r="DW154" s="391" t="e">
        <f t="shared" ca="1" si="239"/>
        <v>#VALUE!</v>
      </c>
      <c r="DX154" s="391" t="e">
        <f t="shared" ca="1" si="240"/>
        <v>#VALUE!</v>
      </c>
      <c r="DY154" s="391" t="e">
        <f t="shared" ca="1" si="241"/>
        <v>#VALUE!</v>
      </c>
      <c r="DZ154" s="389" t="e">
        <f t="shared" ca="1" si="242"/>
        <v>#VALUE!</v>
      </c>
      <c r="EA154" s="389" t="e">
        <f t="shared" ca="1" si="243"/>
        <v>#VALUE!</v>
      </c>
      <c r="EB154" s="393" t="e">
        <f t="shared" ca="1" si="244"/>
        <v>#VALUE!</v>
      </c>
      <c r="EC154" s="389" t="e">
        <f t="shared" ca="1" si="245"/>
        <v>#VALUE!</v>
      </c>
      <c r="ED154" s="394"/>
      <c r="EE154" s="372"/>
      <c r="EF154" s="392"/>
      <c r="EG154" s="372"/>
      <c r="EH154" s="372"/>
      <c r="EI154" s="372"/>
      <c r="EJ154" s="372"/>
      <c r="EK154" s="372"/>
      <c r="EL154" s="372"/>
      <c r="EM154" s="372"/>
      <c r="EN154" s="372"/>
      <c r="EO154" s="372"/>
      <c r="EP154" s="372"/>
      <c r="EQ154" s="372"/>
      <c r="ER154" s="372"/>
      <c r="ES154" s="372"/>
      <c r="ET154" s="372"/>
    </row>
    <row r="155" spans="1:150" x14ac:dyDescent="0.2">
      <c r="A155" s="372"/>
      <c r="B155" s="372">
        <v>147</v>
      </c>
      <c r="C155" s="372" t="s">
        <v>302</v>
      </c>
      <c r="D155" s="388"/>
      <c r="E155" s="388"/>
      <c r="F155" s="19"/>
      <c r="G155" s="372"/>
      <c r="H155" s="389">
        <f t="shared" ca="1" si="261"/>
        <v>5.9253171050421169</v>
      </c>
      <c r="I155" s="389">
        <f ca="1">'Site&amp;Soil'!$F$173*EXP('Site&amp;Soil'!$F$174*H155)</f>
        <v>0</v>
      </c>
      <c r="J155" s="389">
        <f t="shared" ca="1" si="180"/>
        <v>0.45000000000000007</v>
      </c>
      <c r="K155" s="389">
        <f t="shared" ca="1" si="264"/>
        <v>0.19369872998029833</v>
      </c>
      <c r="L155" s="390">
        <f t="shared" ca="1" si="181"/>
        <v>2.2391805027456029E-3</v>
      </c>
      <c r="M155" s="391">
        <f t="shared" si="182"/>
        <v>0</v>
      </c>
      <c r="N155" s="392">
        <f t="shared" si="183"/>
        <v>0</v>
      </c>
      <c r="O155" s="392">
        <f t="shared" ca="1" si="246"/>
        <v>9806.5804936694603</v>
      </c>
      <c r="P155" s="391">
        <f t="shared" ca="1" si="247"/>
        <v>0.40102315823880319</v>
      </c>
      <c r="Q155" s="391">
        <f t="shared" ca="1" si="184"/>
        <v>2.1958703840030003E-3</v>
      </c>
      <c r="R155" s="391">
        <f t="shared" ca="1" si="185"/>
        <v>2.7805578802681983E-4</v>
      </c>
      <c r="S155" s="391">
        <f t="shared" ca="1" si="186"/>
        <v>4.2618102132804007E-3</v>
      </c>
      <c r="T155" s="389">
        <f t="shared" ca="1" si="187"/>
        <v>5.929578915255397</v>
      </c>
      <c r="U155" s="389">
        <f t="shared" ca="1" si="188"/>
        <v>0.41831051186492874</v>
      </c>
      <c r="V155" s="393">
        <f t="shared" ca="1" si="189"/>
        <v>2.1787352838290048E-3</v>
      </c>
      <c r="W155" s="389">
        <f t="shared" ca="1" si="190"/>
        <v>-4.8416339640644547E-3</v>
      </c>
      <c r="X155" s="394"/>
      <c r="Y155" s="372"/>
      <c r="Z155" s="389">
        <f t="shared" ca="1" si="262"/>
        <v>5.9158497303406259</v>
      </c>
      <c r="AA155" s="389">
        <f ca="1">'Site&amp;Soil'!$G$173*EXP('Site&amp;Soil'!$G$174*Z155)</f>
        <v>0</v>
      </c>
      <c r="AB155" s="389">
        <f t="shared" ca="1" si="191"/>
        <v>0.41625000000000001</v>
      </c>
      <c r="AC155" s="389">
        <f t="shared" si="265"/>
        <v>0</v>
      </c>
      <c r="AD155" s="390">
        <f t="shared" ca="1" si="192"/>
        <v>0</v>
      </c>
      <c r="AE155" s="391">
        <f t="shared" si="193"/>
        <v>0</v>
      </c>
      <c r="AF155" s="392">
        <f t="shared" si="194"/>
        <v>0</v>
      </c>
      <c r="AG155" s="392">
        <f t="shared" ca="1" si="248"/>
        <v>0</v>
      </c>
      <c r="AH155" s="391">
        <f t="shared" ca="1" si="249"/>
        <v>0</v>
      </c>
      <c r="AI155" s="391">
        <f t="shared" ca="1" si="195"/>
        <v>0</v>
      </c>
      <c r="AJ155" s="391">
        <f t="shared" ca="1" si="196"/>
        <v>0</v>
      </c>
      <c r="AK155" s="391">
        <f t="shared" ca="1" si="197"/>
        <v>6.6800189315752514E-4</v>
      </c>
      <c r="AL155" s="389">
        <f t="shared" ca="1" si="198"/>
        <v>5.9165177322337836</v>
      </c>
      <c r="AM155" s="389">
        <f t="shared" ca="1" si="199"/>
        <v>0.38150050604231245</v>
      </c>
      <c r="AN155" s="393">
        <f t="shared" ca="1" si="200"/>
        <v>0</v>
      </c>
      <c r="AO155" s="389">
        <f t="shared" ca="1" si="201"/>
        <v>5.234198880069681E-3</v>
      </c>
      <c r="AP155" s="394"/>
      <c r="AQ155" s="372"/>
      <c r="AR155" s="389">
        <f t="shared" ca="1" si="263"/>
        <v>4.5999999999999961</v>
      </c>
      <c r="AS155" s="389">
        <f ca="1">'Site&amp;Soil'!$H$173*EXP('Site&amp;Soil'!$H$174*AR155)</f>
        <v>0</v>
      </c>
      <c r="AT155" s="389">
        <f t="shared" ca="1" si="202"/>
        <v>0.38250000000000001</v>
      </c>
      <c r="AU155" s="389">
        <f t="shared" si="266"/>
        <v>0</v>
      </c>
      <c r="AV155" s="390">
        <f t="shared" ca="1" si="203"/>
        <v>0</v>
      </c>
      <c r="AW155" s="391">
        <f t="shared" si="204"/>
        <v>0</v>
      </c>
      <c r="AX155" s="392">
        <f t="shared" si="205"/>
        <v>0</v>
      </c>
      <c r="AY155" s="392">
        <f t="shared" ca="1" si="250"/>
        <v>0</v>
      </c>
      <c r="AZ155" s="391">
        <f t="shared" ca="1" si="251"/>
        <v>0</v>
      </c>
      <c r="BA155" s="391">
        <f t="shared" ca="1" si="206"/>
        <v>0</v>
      </c>
      <c r="BB155" s="391">
        <f t="shared" ca="1" si="207"/>
        <v>0</v>
      </c>
      <c r="BC155" s="391">
        <f t="shared" ca="1" si="208"/>
        <v>0</v>
      </c>
      <c r="BD155" s="389">
        <f t="shared" ca="1" si="209"/>
        <v>4.5999999999999961</v>
      </c>
      <c r="BE155" s="389">
        <f t="shared" ca="1" si="210"/>
        <v>7.6499999999998375E-2</v>
      </c>
      <c r="BF155" s="393">
        <f t="shared" ca="1" si="211"/>
        <v>0</v>
      </c>
      <c r="BG155" s="389">
        <f t="shared" ca="1" si="212"/>
        <v>0</v>
      </c>
      <c r="BH155" s="394"/>
      <c r="BI155" s="372"/>
      <c r="BJ155" s="392"/>
      <c r="BK155" s="372"/>
      <c r="BL155" s="372"/>
      <c r="BM155" s="372"/>
      <c r="BN155" s="372"/>
      <c r="BO155" s="372"/>
      <c r="BP155" s="372"/>
      <c r="BQ155" s="372"/>
      <c r="BR155" s="372"/>
      <c r="BS155" s="372"/>
      <c r="BT155" s="372"/>
      <c r="BU155" s="372"/>
      <c r="BV155" s="372"/>
      <c r="BW155" s="372"/>
      <c r="BX155" s="372"/>
      <c r="BZ155" s="388"/>
      <c r="CA155" s="388"/>
      <c r="CB155" s="19"/>
      <c r="CC155" s="372"/>
      <c r="CD155" s="389" t="e">
        <f t="shared" ca="1" si="252"/>
        <v>#VALUE!</v>
      </c>
      <c r="CE155" s="389" t="e">
        <f ca="1">'Site&amp;Soil'!$F$173*EXP('Site&amp;Soil'!$F$174*CD155)</f>
        <v>#VALUE!</v>
      </c>
      <c r="CF155" s="389" t="e">
        <f t="shared" ca="1" si="213"/>
        <v>#VALUE!</v>
      </c>
      <c r="CG155" s="389">
        <f t="shared" si="267"/>
        <v>0</v>
      </c>
      <c r="CH155" s="390" t="e">
        <f t="shared" ca="1" si="214"/>
        <v>#VALUE!</v>
      </c>
      <c r="CI155" s="391">
        <f t="shared" si="215"/>
        <v>0</v>
      </c>
      <c r="CJ155" s="392">
        <f t="shared" si="216"/>
        <v>0</v>
      </c>
      <c r="CK155" s="392" t="e">
        <f t="shared" ca="1" si="253"/>
        <v>#VALUE!</v>
      </c>
      <c r="CL155" s="391" t="e">
        <f t="shared" ca="1" si="254"/>
        <v>#VALUE!</v>
      </c>
      <c r="CM155" s="391" t="e">
        <f t="shared" ca="1" si="217"/>
        <v>#VALUE!</v>
      </c>
      <c r="CN155" s="391" t="e">
        <f t="shared" ca="1" si="218"/>
        <v>#VALUE!</v>
      </c>
      <c r="CO155" s="391" t="e">
        <f t="shared" ca="1" si="219"/>
        <v>#VALUE!</v>
      </c>
      <c r="CP155" s="389" t="e">
        <f t="shared" ca="1" si="220"/>
        <v>#VALUE!</v>
      </c>
      <c r="CQ155" s="389" t="e">
        <f t="shared" ca="1" si="221"/>
        <v>#VALUE!</v>
      </c>
      <c r="CR155" s="393" t="e">
        <f t="shared" ca="1" si="222"/>
        <v>#VALUE!</v>
      </c>
      <c r="CS155" s="389" t="e">
        <f t="shared" ca="1" si="223"/>
        <v>#VALUE!</v>
      </c>
      <c r="CT155" s="394"/>
      <c r="CU155" s="372"/>
      <c r="CV155" s="389" t="e">
        <f t="shared" ca="1" si="255"/>
        <v>#VALUE!</v>
      </c>
      <c r="CW155" s="389" t="e">
        <f ca="1">'Site&amp;Soil'!$G$173*EXP('Site&amp;Soil'!$G$174*CV155)</f>
        <v>#VALUE!</v>
      </c>
      <c r="CX155" s="389" t="e">
        <f t="shared" ca="1" si="224"/>
        <v>#VALUE!</v>
      </c>
      <c r="CY155" s="389">
        <f t="shared" si="268"/>
        <v>0</v>
      </c>
      <c r="CZ155" s="390" t="e">
        <f t="shared" ca="1" si="225"/>
        <v>#VALUE!</v>
      </c>
      <c r="DA155" s="391">
        <f t="shared" si="226"/>
        <v>0</v>
      </c>
      <c r="DB155" s="392">
        <f t="shared" si="227"/>
        <v>0</v>
      </c>
      <c r="DC155" s="392" t="e">
        <f t="shared" ca="1" si="256"/>
        <v>#VALUE!</v>
      </c>
      <c r="DD155" s="391" t="e">
        <f t="shared" ca="1" si="257"/>
        <v>#VALUE!</v>
      </c>
      <c r="DE155" s="391" t="e">
        <f t="shared" ca="1" si="228"/>
        <v>#VALUE!</v>
      </c>
      <c r="DF155" s="391" t="e">
        <f t="shared" ca="1" si="229"/>
        <v>#VALUE!</v>
      </c>
      <c r="DG155" s="391" t="e">
        <f t="shared" ca="1" si="230"/>
        <v>#VALUE!</v>
      </c>
      <c r="DH155" s="389" t="e">
        <f t="shared" ca="1" si="231"/>
        <v>#VALUE!</v>
      </c>
      <c r="DI155" s="389" t="e">
        <f t="shared" ca="1" si="232"/>
        <v>#VALUE!</v>
      </c>
      <c r="DJ155" s="393" t="e">
        <f t="shared" ca="1" si="233"/>
        <v>#VALUE!</v>
      </c>
      <c r="DK155" s="389" t="e">
        <f t="shared" ca="1" si="234"/>
        <v>#VALUE!</v>
      </c>
      <c r="DL155" s="394"/>
      <c r="DM155" s="372"/>
      <c r="DN155" s="389" t="e">
        <f t="shared" ca="1" si="258"/>
        <v>#VALUE!</v>
      </c>
      <c r="DO155" s="389" t="e">
        <f ca="1">'Site&amp;Soil'!$H$173*EXP('Site&amp;Soil'!$H$174*DN155)</f>
        <v>#VALUE!</v>
      </c>
      <c r="DP155" s="389" t="e">
        <f t="shared" ca="1" si="235"/>
        <v>#VALUE!</v>
      </c>
      <c r="DQ155" s="389">
        <f t="shared" si="269"/>
        <v>0</v>
      </c>
      <c r="DR155" s="390" t="e">
        <f t="shared" ca="1" si="236"/>
        <v>#VALUE!</v>
      </c>
      <c r="DS155" s="391">
        <f t="shared" si="237"/>
        <v>0</v>
      </c>
      <c r="DT155" s="392">
        <f t="shared" si="238"/>
        <v>0</v>
      </c>
      <c r="DU155" s="392" t="e">
        <f t="shared" ca="1" si="259"/>
        <v>#VALUE!</v>
      </c>
      <c r="DV155" s="391" t="e">
        <f t="shared" ca="1" si="260"/>
        <v>#VALUE!</v>
      </c>
      <c r="DW155" s="391" t="e">
        <f t="shared" ca="1" si="239"/>
        <v>#VALUE!</v>
      </c>
      <c r="DX155" s="391" t="e">
        <f t="shared" ca="1" si="240"/>
        <v>#VALUE!</v>
      </c>
      <c r="DY155" s="391" t="e">
        <f t="shared" ca="1" si="241"/>
        <v>#VALUE!</v>
      </c>
      <c r="DZ155" s="389" t="e">
        <f t="shared" ca="1" si="242"/>
        <v>#VALUE!</v>
      </c>
      <c r="EA155" s="389" t="e">
        <f t="shared" ca="1" si="243"/>
        <v>#VALUE!</v>
      </c>
      <c r="EB155" s="393" t="e">
        <f t="shared" ca="1" si="244"/>
        <v>#VALUE!</v>
      </c>
      <c r="EC155" s="389" t="e">
        <f t="shared" ca="1" si="245"/>
        <v>#VALUE!</v>
      </c>
      <c r="ED155" s="394"/>
      <c r="EE155" s="372"/>
      <c r="EF155" s="392"/>
      <c r="EG155" s="372"/>
      <c r="EH155" s="372"/>
      <c r="EI155" s="372"/>
      <c r="EJ155" s="372"/>
      <c r="EK155" s="372"/>
      <c r="EL155" s="372"/>
      <c r="EM155" s="372"/>
      <c r="EN155" s="372"/>
      <c r="EO155" s="372"/>
      <c r="EP155" s="372"/>
      <c r="EQ155" s="372"/>
      <c r="ER155" s="372"/>
      <c r="ES155" s="372"/>
      <c r="ET155" s="372"/>
    </row>
    <row r="156" spans="1:150" x14ac:dyDescent="0.2">
      <c r="A156" s="372"/>
      <c r="B156" s="372">
        <v>148</v>
      </c>
      <c r="C156" s="372" t="s">
        <v>303</v>
      </c>
      <c r="D156" s="388"/>
      <c r="E156" s="388"/>
      <c r="F156" s="19"/>
      <c r="G156" s="372"/>
      <c r="H156" s="389">
        <f t="shared" ca="1" si="261"/>
        <v>5.9247372812913328</v>
      </c>
      <c r="I156" s="389">
        <f ca="1">'Site&amp;Soil'!$F$173*EXP('Site&amp;Soil'!$F$174*H156)</f>
        <v>0</v>
      </c>
      <c r="J156" s="389">
        <f t="shared" ca="1" si="180"/>
        <v>0.45000000000000007</v>
      </c>
      <c r="K156" s="389">
        <f t="shared" ca="1" si="264"/>
        <v>0.2566091252630372</v>
      </c>
      <c r="L156" s="390">
        <f t="shared" ca="1" si="181"/>
        <v>2.970503722572852E-3</v>
      </c>
      <c r="M156" s="391">
        <f t="shared" si="182"/>
        <v>0</v>
      </c>
      <c r="N156" s="392">
        <f t="shared" si="183"/>
        <v>0</v>
      </c>
      <c r="O156" s="392">
        <f t="shared" ca="1" si="246"/>
        <v>9752.8828973287345</v>
      </c>
      <c r="P156" s="391">
        <f t="shared" ca="1" si="247"/>
        <v>0.39882728785480021</v>
      </c>
      <c r="Q156" s="391">
        <f t="shared" ca="1" si="184"/>
        <v>2.8970974952332112E-3</v>
      </c>
      <c r="R156" s="391">
        <f t="shared" ca="1" si="185"/>
        <v>3.6674693221630614E-4</v>
      </c>
      <c r="S156" s="391">
        <f t="shared" ca="1" si="186"/>
        <v>5.6230012511486772E-3</v>
      </c>
      <c r="T156" s="389">
        <f t="shared" ca="1" si="187"/>
        <v>5.9303602825424813</v>
      </c>
      <c r="U156" s="389">
        <f t="shared" ca="1" si="188"/>
        <v>0.41866212714411666</v>
      </c>
      <c r="V156" s="393">
        <f t="shared" ca="1" si="189"/>
        <v>2.8939835252895702E-3</v>
      </c>
      <c r="W156" s="389">
        <f t="shared" ca="1" si="190"/>
        <v>-6.4310745006434886E-3</v>
      </c>
      <c r="X156" s="394"/>
      <c r="Y156" s="372"/>
      <c r="Z156" s="389">
        <f t="shared" ca="1" si="262"/>
        <v>5.9217519311138531</v>
      </c>
      <c r="AA156" s="389">
        <f ca="1">'Site&amp;Soil'!$G$173*EXP('Site&amp;Soil'!$G$174*Z156)</f>
        <v>0</v>
      </c>
      <c r="AB156" s="389">
        <f t="shared" ca="1" si="191"/>
        <v>0.41625000000000001</v>
      </c>
      <c r="AC156" s="389">
        <f t="shared" si="265"/>
        <v>0</v>
      </c>
      <c r="AD156" s="390">
        <f t="shared" ca="1" si="192"/>
        <v>0</v>
      </c>
      <c r="AE156" s="391">
        <f t="shared" si="193"/>
        <v>0</v>
      </c>
      <c r="AF156" s="392">
        <f t="shared" si="194"/>
        <v>0</v>
      </c>
      <c r="AG156" s="392">
        <f t="shared" ca="1" si="248"/>
        <v>0</v>
      </c>
      <c r="AH156" s="391">
        <f t="shared" ca="1" si="249"/>
        <v>0</v>
      </c>
      <c r="AI156" s="391">
        <f t="shared" ca="1" si="195"/>
        <v>0</v>
      </c>
      <c r="AJ156" s="391">
        <f t="shared" ca="1" si="196"/>
        <v>0</v>
      </c>
      <c r="AK156" s="391">
        <f t="shared" ca="1" si="197"/>
        <v>8.8107371103016488E-4</v>
      </c>
      <c r="AL156" s="389">
        <f t="shared" ca="1" si="198"/>
        <v>5.922633004824883</v>
      </c>
      <c r="AM156" s="389">
        <f t="shared" ca="1" si="199"/>
        <v>0.38404598825835756</v>
      </c>
      <c r="AN156" s="393">
        <f t="shared" ca="1" si="200"/>
        <v>0</v>
      </c>
      <c r="AO156" s="389">
        <f t="shared" ca="1" si="201"/>
        <v>6.9525129736686371E-3</v>
      </c>
      <c r="AP156" s="394"/>
      <c r="AQ156" s="372"/>
      <c r="AR156" s="389">
        <f t="shared" ca="1" si="263"/>
        <v>4.5999999999999961</v>
      </c>
      <c r="AS156" s="389">
        <f ca="1">'Site&amp;Soil'!$H$173*EXP('Site&amp;Soil'!$H$174*AR156)</f>
        <v>0</v>
      </c>
      <c r="AT156" s="389">
        <f t="shared" ca="1" si="202"/>
        <v>0.38250000000000001</v>
      </c>
      <c r="AU156" s="389">
        <f t="shared" si="266"/>
        <v>0</v>
      </c>
      <c r="AV156" s="390">
        <f t="shared" ca="1" si="203"/>
        <v>0</v>
      </c>
      <c r="AW156" s="391">
        <f t="shared" si="204"/>
        <v>0</v>
      </c>
      <c r="AX156" s="392">
        <f t="shared" si="205"/>
        <v>0</v>
      </c>
      <c r="AY156" s="392">
        <f t="shared" ca="1" si="250"/>
        <v>0</v>
      </c>
      <c r="AZ156" s="391">
        <f t="shared" ca="1" si="251"/>
        <v>0</v>
      </c>
      <c r="BA156" s="391">
        <f t="shared" ca="1" si="206"/>
        <v>0</v>
      </c>
      <c r="BB156" s="391">
        <f t="shared" ca="1" si="207"/>
        <v>0</v>
      </c>
      <c r="BC156" s="391">
        <f t="shared" ca="1" si="208"/>
        <v>0</v>
      </c>
      <c r="BD156" s="389">
        <f t="shared" ca="1" si="209"/>
        <v>4.5999999999999961</v>
      </c>
      <c r="BE156" s="389">
        <f t="shared" ca="1" si="210"/>
        <v>7.6499999999998375E-2</v>
      </c>
      <c r="BF156" s="393">
        <f t="shared" ca="1" si="211"/>
        <v>0</v>
      </c>
      <c r="BG156" s="389">
        <f t="shared" ca="1" si="212"/>
        <v>0</v>
      </c>
      <c r="BH156" s="394"/>
      <c r="BI156" s="372"/>
      <c r="BJ156" s="392"/>
      <c r="BK156" s="372"/>
      <c r="BL156" s="372"/>
      <c r="BM156" s="372"/>
      <c r="BN156" s="372"/>
      <c r="BO156" s="372"/>
      <c r="BP156" s="372"/>
      <c r="BQ156" s="372"/>
      <c r="BR156" s="372"/>
      <c r="BS156" s="372"/>
      <c r="BT156" s="372"/>
      <c r="BU156" s="372"/>
      <c r="BV156" s="372"/>
      <c r="BW156" s="372"/>
      <c r="BX156" s="372"/>
      <c r="BZ156" s="388"/>
      <c r="CA156" s="388"/>
      <c r="CB156" s="19"/>
      <c r="CC156" s="372"/>
      <c r="CD156" s="389" t="e">
        <f t="shared" ca="1" si="252"/>
        <v>#VALUE!</v>
      </c>
      <c r="CE156" s="389" t="e">
        <f ca="1">'Site&amp;Soil'!$F$173*EXP('Site&amp;Soil'!$F$174*CD156)</f>
        <v>#VALUE!</v>
      </c>
      <c r="CF156" s="389" t="e">
        <f t="shared" ca="1" si="213"/>
        <v>#VALUE!</v>
      </c>
      <c r="CG156" s="389">
        <f t="shared" si="267"/>
        <v>0</v>
      </c>
      <c r="CH156" s="390" t="e">
        <f t="shared" ca="1" si="214"/>
        <v>#VALUE!</v>
      </c>
      <c r="CI156" s="391">
        <f t="shared" si="215"/>
        <v>0</v>
      </c>
      <c r="CJ156" s="392">
        <f t="shared" si="216"/>
        <v>0</v>
      </c>
      <c r="CK156" s="392" t="e">
        <f t="shared" ca="1" si="253"/>
        <v>#VALUE!</v>
      </c>
      <c r="CL156" s="391" t="e">
        <f t="shared" ca="1" si="254"/>
        <v>#VALUE!</v>
      </c>
      <c r="CM156" s="391" t="e">
        <f t="shared" ca="1" si="217"/>
        <v>#VALUE!</v>
      </c>
      <c r="CN156" s="391" t="e">
        <f t="shared" ca="1" si="218"/>
        <v>#VALUE!</v>
      </c>
      <c r="CO156" s="391" t="e">
        <f t="shared" ca="1" si="219"/>
        <v>#VALUE!</v>
      </c>
      <c r="CP156" s="389" t="e">
        <f t="shared" ca="1" si="220"/>
        <v>#VALUE!</v>
      </c>
      <c r="CQ156" s="389" t="e">
        <f t="shared" ca="1" si="221"/>
        <v>#VALUE!</v>
      </c>
      <c r="CR156" s="393" t="e">
        <f t="shared" ca="1" si="222"/>
        <v>#VALUE!</v>
      </c>
      <c r="CS156" s="389" t="e">
        <f t="shared" ca="1" si="223"/>
        <v>#VALUE!</v>
      </c>
      <c r="CT156" s="394"/>
      <c r="CU156" s="372"/>
      <c r="CV156" s="389" t="e">
        <f t="shared" ca="1" si="255"/>
        <v>#VALUE!</v>
      </c>
      <c r="CW156" s="389" t="e">
        <f ca="1">'Site&amp;Soil'!$G$173*EXP('Site&amp;Soil'!$G$174*CV156)</f>
        <v>#VALUE!</v>
      </c>
      <c r="CX156" s="389" t="e">
        <f t="shared" ca="1" si="224"/>
        <v>#VALUE!</v>
      </c>
      <c r="CY156" s="389">
        <f t="shared" si="268"/>
        <v>0</v>
      </c>
      <c r="CZ156" s="390" t="e">
        <f t="shared" ca="1" si="225"/>
        <v>#VALUE!</v>
      </c>
      <c r="DA156" s="391">
        <f t="shared" si="226"/>
        <v>0</v>
      </c>
      <c r="DB156" s="392">
        <f t="shared" si="227"/>
        <v>0</v>
      </c>
      <c r="DC156" s="392" t="e">
        <f t="shared" ca="1" si="256"/>
        <v>#VALUE!</v>
      </c>
      <c r="DD156" s="391" t="e">
        <f t="shared" ca="1" si="257"/>
        <v>#VALUE!</v>
      </c>
      <c r="DE156" s="391" t="e">
        <f t="shared" ca="1" si="228"/>
        <v>#VALUE!</v>
      </c>
      <c r="DF156" s="391" t="e">
        <f t="shared" ca="1" si="229"/>
        <v>#VALUE!</v>
      </c>
      <c r="DG156" s="391" t="e">
        <f t="shared" ca="1" si="230"/>
        <v>#VALUE!</v>
      </c>
      <c r="DH156" s="389" t="e">
        <f t="shared" ca="1" si="231"/>
        <v>#VALUE!</v>
      </c>
      <c r="DI156" s="389" t="e">
        <f t="shared" ca="1" si="232"/>
        <v>#VALUE!</v>
      </c>
      <c r="DJ156" s="393" t="e">
        <f t="shared" ca="1" si="233"/>
        <v>#VALUE!</v>
      </c>
      <c r="DK156" s="389" t="e">
        <f t="shared" ca="1" si="234"/>
        <v>#VALUE!</v>
      </c>
      <c r="DL156" s="394"/>
      <c r="DM156" s="372"/>
      <c r="DN156" s="389" t="e">
        <f t="shared" ca="1" si="258"/>
        <v>#VALUE!</v>
      </c>
      <c r="DO156" s="389" t="e">
        <f ca="1">'Site&amp;Soil'!$H$173*EXP('Site&amp;Soil'!$H$174*DN156)</f>
        <v>#VALUE!</v>
      </c>
      <c r="DP156" s="389" t="e">
        <f t="shared" ca="1" si="235"/>
        <v>#VALUE!</v>
      </c>
      <c r="DQ156" s="389">
        <f t="shared" si="269"/>
        <v>0</v>
      </c>
      <c r="DR156" s="390" t="e">
        <f t="shared" ca="1" si="236"/>
        <v>#VALUE!</v>
      </c>
      <c r="DS156" s="391">
        <f t="shared" si="237"/>
        <v>0</v>
      </c>
      <c r="DT156" s="392">
        <f t="shared" si="238"/>
        <v>0</v>
      </c>
      <c r="DU156" s="392" t="e">
        <f t="shared" ca="1" si="259"/>
        <v>#VALUE!</v>
      </c>
      <c r="DV156" s="391" t="e">
        <f t="shared" ca="1" si="260"/>
        <v>#VALUE!</v>
      </c>
      <c r="DW156" s="391" t="e">
        <f t="shared" ca="1" si="239"/>
        <v>#VALUE!</v>
      </c>
      <c r="DX156" s="391" t="e">
        <f t="shared" ca="1" si="240"/>
        <v>#VALUE!</v>
      </c>
      <c r="DY156" s="391" t="e">
        <f t="shared" ca="1" si="241"/>
        <v>#VALUE!</v>
      </c>
      <c r="DZ156" s="389" t="e">
        <f t="shared" ca="1" si="242"/>
        <v>#VALUE!</v>
      </c>
      <c r="EA156" s="389" t="e">
        <f t="shared" ca="1" si="243"/>
        <v>#VALUE!</v>
      </c>
      <c r="EB156" s="393" t="e">
        <f t="shared" ca="1" si="244"/>
        <v>#VALUE!</v>
      </c>
      <c r="EC156" s="389" t="e">
        <f t="shared" ca="1" si="245"/>
        <v>#VALUE!</v>
      </c>
      <c r="ED156" s="394"/>
      <c r="EE156" s="372"/>
      <c r="EF156" s="392"/>
      <c r="EG156" s="372"/>
      <c r="EH156" s="372"/>
      <c r="EI156" s="372"/>
      <c r="EJ156" s="372"/>
      <c r="EK156" s="372"/>
      <c r="EL156" s="372"/>
      <c r="EM156" s="372"/>
      <c r="EN156" s="372"/>
      <c r="EO156" s="372"/>
      <c r="EP156" s="372"/>
      <c r="EQ156" s="372"/>
      <c r="ER156" s="372"/>
      <c r="ES156" s="372"/>
      <c r="ET156" s="372"/>
    </row>
    <row r="157" spans="1:150" x14ac:dyDescent="0.2">
      <c r="A157" s="372"/>
      <c r="B157" s="372">
        <v>149</v>
      </c>
      <c r="C157" s="372" t="s">
        <v>304</v>
      </c>
      <c r="D157" s="388"/>
      <c r="E157" s="388"/>
      <c r="F157" s="19"/>
      <c r="G157" s="372"/>
      <c r="H157" s="389">
        <f t="shared" ca="1" si="261"/>
        <v>5.9239292080418382</v>
      </c>
      <c r="I157" s="389">
        <f ca="1">'Site&amp;Soil'!$F$173*EXP('Site&amp;Soil'!$F$174*H157)</f>
        <v>0</v>
      </c>
      <c r="J157" s="389">
        <f t="shared" ca="1" si="180"/>
        <v>0.45000000000000007</v>
      </c>
      <c r="K157" s="389">
        <f t="shared" ca="1" si="264"/>
        <v>0.31935521622611851</v>
      </c>
      <c r="L157" s="390">
        <f t="shared" ca="1" si="181"/>
        <v>3.7039246714499017E-3</v>
      </c>
      <c r="M157" s="391">
        <f t="shared" si="182"/>
        <v>0</v>
      </c>
      <c r="N157" s="392">
        <f t="shared" si="183"/>
        <v>0</v>
      </c>
      <c r="O157" s="392">
        <f t="shared" ca="1" si="246"/>
        <v>9682.0375628353722</v>
      </c>
      <c r="P157" s="391">
        <f t="shared" ca="1" si="247"/>
        <v>0.395930190359567</v>
      </c>
      <c r="Q157" s="391">
        <f t="shared" ca="1" si="184"/>
        <v>3.5861537798890617E-3</v>
      </c>
      <c r="R157" s="391">
        <f t="shared" ca="1" si="185"/>
        <v>4.5379809921364153E-4</v>
      </c>
      <c r="S157" s="391">
        <f t="shared" ca="1" si="186"/>
        <v>6.960790401500932E-3</v>
      </c>
      <c r="T157" s="389">
        <f t="shared" ca="1" si="187"/>
        <v>5.9308899984433392</v>
      </c>
      <c r="U157" s="389">
        <f t="shared" ca="1" si="188"/>
        <v>0.41890049929950268</v>
      </c>
      <c r="V157" s="393">
        <f t="shared" ca="1" si="189"/>
        <v>3.6080694676814337E-3</v>
      </c>
      <c r="W157" s="389">
        <f t="shared" ca="1" si="190"/>
        <v>-8.0179321504031849E-3</v>
      </c>
      <c r="X157" s="394"/>
      <c r="Y157" s="372"/>
      <c r="Z157" s="389">
        <f t="shared" ca="1" si="262"/>
        <v>5.9295855177985519</v>
      </c>
      <c r="AA157" s="389">
        <f ca="1">'Site&amp;Soil'!$G$173*EXP('Site&amp;Soil'!$G$174*Z157)</f>
        <v>0</v>
      </c>
      <c r="AB157" s="389">
        <f t="shared" ca="1" si="191"/>
        <v>0.41625000000000001</v>
      </c>
      <c r="AC157" s="389">
        <f t="shared" si="265"/>
        <v>0</v>
      </c>
      <c r="AD157" s="390">
        <f t="shared" ca="1" si="192"/>
        <v>0</v>
      </c>
      <c r="AE157" s="391">
        <f t="shared" si="193"/>
        <v>0</v>
      </c>
      <c r="AF157" s="392">
        <f t="shared" si="194"/>
        <v>0</v>
      </c>
      <c r="AG157" s="392">
        <f t="shared" ca="1" si="248"/>
        <v>0</v>
      </c>
      <c r="AH157" s="391">
        <f t="shared" ca="1" si="249"/>
        <v>0</v>
      </c>
      <c r="AI157" s="391">
        <f t="shared" ca="1" si="195"/>
        <v>0</v>
      </c>
      <c r="AJ157" s="391">
        <f t="shared" ca="1" si="196"/>
        <v>0</v>
      </c>
      <c r="AK157" s="391">
        <f t="shared" ca="1" si="197"/>
        <v>1.0902056437564962E-3</v>
      </c>
      <c r="AL157" s="389">
        <f t="shared" ca="1" si="198"/>
        <v>5.9306757234423086</v>
      </c>
      <c r="AM157" s="389">
        <f t="shared" ca="1" si="199"/>
        <v>0.38739376988286101</v>
      </c>
      <c r="AN157" s="393">
        <f t="shared" ca="1" si="200"/>
        <v>0</v>
      </c>
      <c r="AO157" s="389">
        <f t="shared" ca="1" si="201"/>
        <v>8.6680347571926331E-3</v>
      </c>
      <c r="AP157" s="394"/>
      <c r="AQ157" s="372"/>
      <c r="AR157" s="389">
        <f t="shared" ca="1" si="263"/>
        <v>4.5999999999999961</v>
      </c>
      <c r="AS157" s="389">
        <f ca="1">'Site&amp;Soil'!$H$173*EXP('Site&amp;Soil'!$H$174*AR157)</f>
        <v>0</v>
      </c>
      <c r="AT157" s="389">
        <f t="shared" ca="1" si="202"/>
        <v>0.38250000000000001</v>
      </c>
      <c r="AU157" s="389">
        <f t="shared" si="266"/>
        <v>0</v>
      </c>
      <c r="AV157" s="390">
        <f t="shared" ca="1" si="203"/>
        <v>0</v>
      </c>
      <c r="AW157" s="391">
        <f t="shared" si="204"/>
        <v>0</v>
      </c>
      <c r="AX157" s="392">
        <f t="shared" si="205"/>
        <v>0</v>
      </c>
      <c r="AY157" s="392">
        <f t="shared" ca="1" si="250"/>
        <v>0</v>
      </c>
      <c r="AZ157" s="391">
        <f t="shared" ca="1" si="251"/>
        <v>0</v>
      </c>
      <c r="BA157" s="391">
        <f t="shared" ca="1" si="206"/>
        <v>0</v>
      </c>
      <c r="BB157" s="391">
        <f t="shared" ca="1" si="207"/>
        <v>0</v>
      </c>
      <c r="BC157" s="391">
        <f t="shared" ca="1" si="208"/>
        <v>0</v>
      </c>
      <c r="BD157" s="389">
        <f t="shared" ca="1" si="209"/>
        <v>4.5999999999999961</v>
      </c>
      <c r="BE157" s="389">
        <f t="shared" ca="1" si="210"/>
        <v>7.6499999999998375E-2</v>
      </c>
      <c r="BF157" s="393">
        <f t="shared" ca="1" si="211"/>
        <v>0</v>
      </c>
      <c r="BG157" s="389">
        <f t="shared" ca="1" si="212"/>
        <v>0</v>
      </c>
      <c r="BH157" s="394"/>
      <c r="BI157" s="372"/>
      <c r="BJ157" s="392"/>
      <c r="BK157" s="372"/>
      <c r="BL157" s="372"/>
      <c r="BM157" s="372"/>
      <c r="BN157" s="372"/>
      <c r="BO157" s="372"/>
      <c r="BP157" s="372"/>
      <c r="BQ157" s="372"/>
      <c r="BR157" s="372"/>
      <c r="BS157" s="372"/>
      <c r="BT157" s="372"/>
      <c r="BU157" s="372"/>
      <c r="BV157" s="372"/>
      <c r="BW157" s="372"/>
      <c r="BX157" s="372"/>
      <c r="BZ157" s="388"/>
      <c r="CA157" s="388"/>
      <c r="CB157" s="19"/>
      <c r="CC157" s="372"/>
      <c r="CD157" s="389" t="e">
        <f t="shared" ca="1" si="252"/>
        <v>#VALUE!</v>
      </c>
      <c r="CE157" s="389" t="e">
        <f ca="1">'Site&amp;Soil'!$F$173*EXP('Site&amp;Soil'!$F$174*CD157)</f>
        <v>#VALUE!</v>
      </c>
      <c r="CF157" s="389" t="e">
        <f t="shared" ca="1" si="213"/>
        <v>#VALUE!</v>
      </c>
      <c r="CG157" s="389">
        <f t="shared" si="267"/>
        <v>0</v>
      </c>
      <c r="CH157" s="390" t="e">
        <f t="shared" ca="1" si="214"/>
        <v>#VALUE!</v>
      </c>
      <c r="CI157" s="391">
        <f t="shared" si="215"/>
        <v>0</v>
      </c>
      <c r="CJ157" s="392">
        <f t="shared" si="216"/>
        <v>0</v>
      </c>
      <c r="CK157" s="392" t="e">
        <f t="shared" ca="1" si="253"/>
        <v>#VALUE!</v>
      </c>
      <c r="CL157" s="391" t="e">
        <f t="shared" ca="1" si="254"/>
        <v>#VALUE!</v>
      </c>
      <c r="CM157" s="391" t="e">
        <f t="shared" ca="1" si="217"/>
        <v>#VALUE!</v>
      </c>
      <c r="CN157" s="391" t="e">
        <f t="shared" ca="1" si="218"/>
        <v>#VALUE!</v>
      </c>
      <c r="CO157" s="391" t="e">
        <f t="shared" ca="1" si="219"/>
        <v>#VALUE!</v>
      </c>
      <c r="CP157" s="389" t="e">
        <f t="shared" ca="1" si="220"/>
        <v>#VALUE!</v>
      </c>
      <c r="CQ157" s="389" t="e">
        <f t="shared" ca="1" si="221"/>
        <v>#VALUE!</v>
      </c>
      <c r="CR157" s="393" t="e">
        <f t="shared" ca="1" si="222"/>
        <v>#VALUE!</v>
      </c>
      <c r="CS157" s="389" t="e">
        <f t="shared" ca="1" si="223"/>
        <v>#VALUE!</v>
      </c>
      <c r="CT157" s="394"/>
      <c r="CU157" s="372"/>
      <c r="CV157" s="389" t="e">
        <f t="shared" ca="1" si="255"/>
        <v>#VALUE!</v>
      </c>
      <c r="CW157" s="389" t="e">
        <f ca="1">'Site&amp;Soil'!$G$173*EXP('Site&amp;Soil'!$G$174*CV157)</f>
        <v>#VALUE!</v>
      </c>
      <c r="CX157" s="389" t="e">
        <f t="shared" ca="1" si="224"/>
        <v>#VALUE!</v>
      </c>
      <c r="CY157" s="389">
        <f t="shared" si="268"/>
        <v>0</v>
      </c>
      <c r="CZ157" s="390" t="e">
        <f t="shared" ca="1" si="225"/>
        <v>#VALUE!</v>
      </c>
      <c r="DA157" s="391">
        <f t="shared" si="226"/>
        <v>0</v>
      </c>
      <c r="DB157" s="392">
        <f t="shared" si="227"/>
        <v>0</v>
      </c>
      <c r="DC157" s="392" t="e">
        <f t="shared" ca="1" si="256"/>
        <v>#VALUE!</v>
      </c>
      <c r="DD157" s="391" t="e">
        <f t="shared" ca="1" si="257"/>
        <v>#VALUE!</v>
      </c>
      <c r="DE157" s="391" t="e">
        <f t="shared" ca="1" si="228"/>
        <v>#VALUE!</v>
      </c>
      <c r="DF157" s="391" t="e">
        <f t="shared" ca="1" si="229"/>
        <v>#VALUE!</v>
      </c>
      <c r="DG157" s="391" t="e">
        <f t="shared" ca="1" si="230"/>
        <v>#VALUE!</v>
      </c>
      <c r="DH157" s="389" t="e">
        <f t="shared" ca="1" si="231"/>
        <v>#VALUE!</v>
      </c>
      <c r="DI157" s="389" t="e">
        <f t="shared" ca="1" si="232"/>
        <v>#VALUE!</v>
      </c>
      <c r="DJ157" s="393" t="e">
        <f t="shared" ca="1" si="233"/>
        <v>#VALUE!</v>
      </c>
      <c r="DK157" s="389" t="e">
        <f t="shared" ca="1" si="234"/>
        <v>#VALUE!</v>
      </c>
      <c r="DL157" s="394"/>
      <c r="DM157" s="372"/>
      <c r="DN157" s="389" t="e">
        <f t="shared" ca="1" si="258"/>
        <v>#VALUE!</v>
      </c>
      <c r="DO157" s="389" t="e">
        <f ca="1">'Site&amp;Soil'!$H$173*EXP('Site&amp;Soil'!$H$174*DN157)</f>
        <v>#VALUE!</v>
      </c>
      <c r="DP157" s="389" t="e">
        <f t="shared" ca="1" si="235"/>
        <v>#VALUE!</v>
      </c>
      <c r="DQ157" s="389">
        <f t="shared" si="269"/>
        <v>0</v>
      </c>
      <c r="DR157" s="390" t="e">
        <f t="shared" ca="1" si="236"/>
        <v>#VALUE!</v>
      </c>
      <c r="DS157" s="391">
        <f t="shared" si="237"/>
        <v>0</v>
      </c>
      <c r="DT157" s="392">
        <f t="shared" si="238"/>
        <v>0</v>
      </c>
      <c r="DU157" s="392" t="e">
        <f t="shared" ca="1" si="259"/>
        <v>#VALUE!</v>
      </c>
      <c r="DV157" s="391" t="e">
        <f t="shared" ca="1" si="260"/>
        <v>#VALUE!</v>
      </c>
      <c r="DW157" s="391" t="e">
        <f t="shared" ca="1" si="239"/>
        <v>#VALUE!</v>
      </c>
      <c r="DX157" s="391" t="e">
        <f t="shared" ca="1" si="240"/>
        <v>#VALUE!</v>
      </c>
      <c r="DY157" s="391" t="e">
        <f t="shared" ca="1" si="241"/>
        <v>#VALUE!</v>
      </c>
      <c r="DZ157" s="389" t="e">
        <f t="shared" ca="1" si="242"/>
        <v>#VALUE!</v>
      </c>
      <c r="EA157" s="389" t="e">
        <f t="shared" ca="1" si="243"/>
        <v>#VALUE!</v>
      </c>
      <c r="EB157" s="393" t="e">
        <f t="shared" ca="1" si="244"/>
        <v>#VALUE!</v>
      </c>
      <c r="EC157" s="389" t="e">
        <f t="shared" ca="1" si="245"/>
        <v>#VALUE!</v>
      </c>
      <c r="ED157" s="394"/>
      <c r="EE157" s="372"/>
      <c r="EF157" s="392"/>
      <c r="EG157" s="372"/>
      <c r="EH157" s="372"/>
      <c r="EI157" s="372"/>
      <c r="EJ157" s="372"/>
      <c r="EK157" s="372"/>
      <c r="EL157" s="372"/>
      <c r="EM157" s="372"/>
      <c r="EN157" s="372"/>
      <c r="EO157" s="372"/>
      <c r="EP157" s="372"/>
      <c r="EQ157" s="372"/>
      <c r="ER157" s="372"/>
      <c r="ES157" s="372"/>
      <c r="ET157" s="372"/>
    </row>
    <row r="158" spans="1:150" x14ac:dyDescent="0.2">
      <c r="A158" s="372"/>
      <c r="B158" s="372">
        <v>150</v>
      </c>
      <c r="C158" s="372" t="s">
        <v>305</v>
      </c>
      <c r="D158" s="388"/>
      <c r="E158" s="388"/>
      <c r="F158" s="19"/>
      <c r="G158" s="372"/>
      <c r="H158" s="389">
        <f t="shared" ca="1" si="261"/>
        <v>5.9228720662929364</v>
      </c>
      <c r="I158" s="389">
        <f ca="1">'Site&amp;Soil'!$F$173*EXP('Site&amp;Soil'!$F$174*H158)</f>
        <v>0</v>
      </c>
      <c r="J158" s="389">
        <f t="shared" ca="1" si="180"/>
        <v>0.45000000000000007</v>
      </c>
      <c r="K158" s="389">
        <f t="shared" ca="1" si="264"/>
        <v>0.37336407417040579</v>
      </c>
      <c r="L158" s="390">
        <f t="shared" ca="1" si="181"/>
        <v>4.3411679453252382E-3</v>
      </c>
      <c r="M158" s="391">
        <f t="shared" si="182"/>
        <v>0</v>
      </c>
      <c r="N158" s="392">
        <f t="shared" si="183"/>
        <v>0</v>
      </c>
      <c r="O158" s="392">
        <f t="shared" ca="1" si="246"/>
        <v>9594.3421143739724</v>
      </c>
      <c r="P158" s="391">
        <f t="shared" ca="1" si="247"/>
        <v>0.39234403657967792</v>
      </c>
      <c r="Q158" s="391">
        <f t="shared" ca="1" si="184"/>
        <v>4.1650650443404262E-3</v>
      </c>
      <c r="R158" s="391">
        <f t="shared" ca="1" si="185"/>
        <v>5.2678576724927658E-4</v>
      </c>
      <c r="S158" s="391">
        <f t="shared" ca="1" si="186"/>
        <v>8.0850650602025537E-3</v>
      </c>
      <c r="T158" s="389">
        <f t="shared" ca="1" si="187"/>
        <v>5.9309571313531393</v>
      </c>
      <c r="U158" s="389">
        <f t="shared" ca="1" si="188"/>
        <v>0.41893070910891272</v>
      </c>
      <c r="V158" s="393">
        <f t="shared" ca="1" si="189"/>
        <v>4.2192169305726437E-3</v>
      </c>
      <c r="W158" s="389">
        <f t="shared" ca="1" si="190"/>
        <v>-9.376037623494763E-3</v>
      </c>
      <c r="X158" s="394"/>
      <c r="Y158" s="372"/>
      <c r="Z158" s="389">
        <f t="shared" ca="1" si="262"/>
        <v>5.9393437581995014</v>
      </c>
      <c r="AA158" s="389">
        <f ca="1">'Site&amp;Soil'!$G$173*EXP('Site&amp;Soil'!$G$174*Z158)</f>
        <v>0</v>
      </c>
      <c r="AB158" s="389">
        <f t="shared" ca="1" si="191"/>
        <v>0.41625000000000001</v>
      </c>
      <c r="AC158" s="389">
        <f t="shared" si="265"/>
        <v>0</v>
      </c>
      <c r="AD158" s="390">
        <f t="shared" ca="1" si="192"/>
        <v>0</v>
      </c>
      <c r="AE158" s="391">
        <f t="shared" si="193"/>
        <v>0</v>
      </c>
      <c r="AF158" s="392">
        <f t="shared" si="194"/>
        <v>0</v>
      </c>
      <c r="AG158" s="392">
        <f t="shared" ca="1" si="248"/>
        <v>0</v>
      </c>
      <c r="AH158" s="391">
        <f t="shared" ca="1" si="249"/>
        <v>0</v>
      </c>
      <c r="AI158" s="391">
        <f t="shared" ca="1" si="195"/>
        <v>0</v>
      </c>
      <c r="AJ158" s="391">
        <f t="shared" ca="1" si="196"/>
        <v>0</v>
      </c>
      <c r="AK158" s="391">
        <f t="shared" ca="1" si="197"/>
        <v>1.2655513927910548E-3</v>
      </c>
      <c r="AL158" s="389">
        <f t="shared" ca="1" si="198"/>
        <v>5.9406093095922925</v>
      </c>
      <c r="AM158" s="389">
        <f t="shared" ca="1" si="199"/>
        <v>0.39152862511779174</v>
      </c>
      <c r="AN158" s="393">
        <f t="shared" ca="1" si="200"/>
        <v>0</v>
      </c>
      <c r="AO158" s="389">
        <f t="shared" ca="1" si="201"/>
        <v>1.013625689026461E-2</v>
      </c>
      <c r="AP158" s="394"/>
      <c r="AQ158" s="372"/>
      <c r="AR158" s="389">
        <f t="shared" ca="1" si="263"/>
        <v>4.5999999999999961</v>
      </c>
      <c r="AS158" s="389">
        <f ca="1">'Site&amp;Soil'!$H$173*EXP('Site&amp;Soil'!$H$174*AR158)</f>
        <v>0</v>
      </c>
      <c r="AT158" s="389">
        <f t="shared" ca="1" si="202"/>
        <v>0.38250000000000001</v>
      </c>
      <c r="AU158" s="389">
        <f t="shared" si="266"/>
        <v>0</v>
      </c>
      <c r="AV158" s="390">
        <f t="shared" ca="1" si="203"/>
        <v>0</v>
      </c>
      <c r="AW158" s="391">
        <f t="shared" si="204"/>
        <v>0</v>
      </c>
      <c r="AX158" s="392">
        <f t="shared" si="205"/>
        <v>0</v>
      </c>
      <c r="AY158" s="392">
        <f t="shared" ca="1" si="250"/>
        <v>0</v>
      </c>
      <c r="AZ158" s="391">
        <f t="shared" ca="1" si="251"/>
        <v>0</v>
      </c>
      <c r="BA158" s="391">
        <f t="shared" ca="1" si="206"/>
        <v>0</v>
      </c>
      <c r="BB158" s="391">
        <f t="shared" ca="1" si="207"/>
        <v>0</v>
      </c>
      <c r="BC158" s="391">
        <f t="shared" ca="1" si="208"/>
        <v>0</v>
      </c>
      <c r="BD158" s="389">
        <f t="shared" ca="1" si="209"/>
        <v>4.5999999999999961</v>
      </c>
      <c r="BE158" s="389">
        <f t="shared" ca="1" si="210"/>
        <v>7.6499999999998375E-2</v>
      </c>
      <c r="BF158" s="393">
        <f t="shared" ca="1" si="211"/>
        <v>0</v>
      </c>
      <c r="BG158" s="389">
        <f t="shared" ca="1" si="212"/>
        <v>0</v>
      </c>
      <c r="BH158" s="394"/>
      <c r="BI158" s="372"/>
      <c r="BJ158" s="392"/>
      <c r="BK158" s="372"/>
      <c r="BL158" s="372"/>
      <c r="BM158" s="372"/>
      <c r="BN158" s="372"/>
      <c r="BO158" s="372"/>
      <c r="BP158" s="372"/>
      <c r="BQ158" s="372"/>
      <c r="BR158" s="372"/>
      <c r="BS158" s="372"/>
      <c r="BT158" s="372"/>
      <c r="BU158" s="372"/>
      <c r="BV158" s="372"/>
      <c r="BW158" s="372"/>
      <c r="BX158" s="372"/>
      <c r="BZ158" s="388"/>
      <c r="CA158" s="388"/>
      <c r="CB158" s="19"/>
      <c r="CC158" s="372"/>
      <c r="CD158" s="389" t="e">
        <f t="shared" ca="1" si="252"/>
        <v>#VALUE!</v>
      </c>
      <c r="CE158" s="389" t="e">
        <f ca="1">'Site&amp;Soil'!$F$173*EXP('Site&amp;Soil'!$F$174*CD158)</f>
        <v>#VALUE!</v>
      </c>
      <c r="CF158" s="389" t="e">
        <f t="shared" ca="1" si="213"/>
        <v>#VALUE!</v>
      </c>
      <c r="CG158" s="389">
        <f t="shared" si="267"/>
        <v>0</v>
      </c>
      <c r="CH158" s="390" t="e">
        <f t="shared" ca="1" si="214"/>
        <v>#VALUE!</v>
      </c>
      <c r="CI158" s="391">
        <f t="shared" si="215"/>
        <v>0</v>
      </c>
      <c r="CJ158" s="392">
        <f t="shared" si="216"/>
        <v>0</v>
      </c>
      <c r="CK158" s="392" t="e">
        <f t="shared" ca="1" si="253"/>
        <v>#VALUE!</v>
      </c>
      <c r="CL158" s="391" t="e">
        <f t="shared" ca="1" si="254"/>
        <v>#VALUE!</v>
      </c>
      <c r="CM158" s="391" t="e">
        <f t="shared" ca="1" si="217"/>
        <v>#VALUE!</v>
      </c>
      <c r="CN158" s="391" t="e">
        <f t="shared" ca="1" si="218"/>
        <v>#VALUE!</v>
      </c>
      <c r="CO158" s="391" t="e">
        <f t="shared" ca="1" si="219"/>
        <v>#VALUE!</v>
      </c>
      <c r="CP158" s="389" t="e">
        <f t="shared" ca="1" si="220"/>
        <v>#VALUE!</v>
      </c>
      <c r="CQ158" s="389" t="e">
        <f t="shared" ca="1" si="221"/>
        <v>#VALUE!</v>
      </c>
      <c r="CR158" s="393" t="e">
        <f t="shared" ca="1" si="222"/>
        <v>#VALUE!</v>
      </c>
      <c r="CS158" s="389" t="e">
        <f t="shared" ca="1" si="223"/>
        <v>#VALUE!</v>
      </c>
      <c r="CT158" s="394"/>
      <c r="CU158" s="372"/>
      <c r="CV158" s="389" t="e">
        <f t="shared" ca="1" si="255"/>
        <v>#VALUE!</v>
      </c>
      <c r="CW158" s="389" t="e">
        <f ca="1">'Site&amp;Soil'!$G$173*EXP('Site&amp;Soil'!$G$174*CV158)</f>
        <v>#VALUE!</v>
      </c>
      <c r="CX158" s="389" t="e">
        <f t="shared" ca="1" si="224"/>
        <v>#VALUE!</v>
      </c>
      <c r="CY158" s="389">
        <f t="shared" si="268"/>
        <v>0</v>
      </c>
      <c r="CZ158" s="390" t="e">
        <f t="shared" ca="1" si="225"/>
        <v>#VALUE!</v>
      </c>
      <c r="DA158" s="391">
        <f t="shared" si="226"/>
        <v>0</v>
      </c>
      <c r="DB158" s="392">
        <f t="shared" si="227"/>
        <v>0</v>
      </c>
      <c r="DC158" s="392" t="e">
        <f t="shared" ca="1" si="256"/>
        <v>#VALUE!</v>
      </c>
      <c r="DD158" s="391" t="e">
        <f t="shared" ca="1" si="257"/>
        <v>#VALUE!</v>
      </c>
      <c r="DE158" s="391" t="e">
        <f t="shared" ca="1" si="228"/>
        <v>#VALUE!</v>
      </c>
      <c r="DF158" s="391" t="e">
        <f t="shared" ca="1" si="229"/>
        <v>#VALUE!</v>
      </c>
      <c r="DG158" s="391" t="e">
        <f t="shared" ca="1" si="230"/>
        <v>#VALUE!</v>
      </c>
      <c r="DH158" s="389" t="e">
        <f t="shared" ca="1" si="231"/>
        <v>#VALUE!</v>
      </c>
      <c r="DI158" s="389" t="e">
        <f t="shared" ca="1" si="232"/>
        <v>#VALUE!</v>
      </c>
      <c r="DJ158" s="393" t="e">
        <f t="shared" ca="1" si="233"/>
        <v>#VALUE!</v>
      </c>
      <c r="DK158" s="389" t="e">
        <f t="shared" ca="1" si="234"/>
        <v>#VALUE!</v>
      </c>
      <c r="DL158" s="394"/>
      <c r="DM158" s="372"/>
      <c r="DN158" s="389" t="e">
        <f t="shared" ca="1" si="258"/>
        <v>#VALUE!</v>
      </c>
      <c r="DO158" s="389" t="e">
        <f ca="1">'Site&amp;Soil'!$H$173*EXP('Site&amp;Soil'!$H$174*DN158)</f>
        <v>#VALUE!</v>
      </c>
      <c r="DP158" s="389" t="e">
        <f t="shared" ca="1" si="235"/>
        <v>#VALUE!</v>
      </c>
      <c r="DQ158" s="389">
        <f t="shared" si="269"/>
        <v>0</v>
      </c>
      <c r="DR158" s="390" t="e">
        <f t="shared" ca="1" si="236"/>
        <v>#VALUE!</v>
      </c>
      <c r="DS158" s="391">
        <f t="shared" si="237"/>
        <v>0</v>
      </c>
      <c r="DT158" s="392">
        <f t="shared" si="238"/>
        <v>0</v>
      </c>
      <c r="DU158" s="392" t="e">
        <f t="shared" ca="1" si="259"/>
        <v>#VALUE!</v>
      </c>
      <c r="DV158" s="391" t="e">
        <f t="shared" ca="1" si="260"/>
        <v>#VALUE!</v>
      </c>
      <c r="DW158" s="391" t="e">
        <f t="shared" ca="1" si="239"/>
        <v>#VALUE!</v>
      </c>
      <c r="DX158" s="391" t="e">
        <f t="shared" ca="1" si="240"/>
        <v>#VALUE!</v>
      </c>
      <c r="DY158" s="391" t="e">
        <f t="shared" ca="1" si="241"/>
        <v>#VALUE!</v>
      </c>
      <c r="DZ158" s="389" t="e">
        <f t="shared" ca="1" si="242"/>
        <v>#VALUE!</v>
      </c>
      <c r="EA158" s="389" t="e">
        <f t="shared" ca="1" si="243"/>
        <v>#VALUE!</v>
      </c>
      <c r="EB158" s="393" t="e">
        <f t="shared" ca="1" si="244"/>
        <v>#VALUE!</v>
      </c>
      <c r="EC158" s="389" t="e">
        <f t="shared" ca="1" si="245"/>
        <v>#VALUE!</v>
      </c>
      <c r="ED158" s="394"/>
      <c r="EE158" s="372"/>
      <c r="EF158" s="392"/>
      <c r="EG158" s="372"/>
      <c r="EH158" s="372"/>
      <c r="EI158" s="372"/>
      <c r="EJ158" s="372"/>
      <c r="EK158" s="372"/>
      <c r="EL158" s="372"/>
      <c r="EM158" s="372"/>
      <c r="EN158" s="372"/>
      <c r="EO158" s="372"/>
      <c r="EP158" s="372"/>
      <c r="EQ158" s="372"/>
      <c r="ER158" s="372"/>
      <c r="ES158" s="372"/>
      <c r="ET158" s="372"/>
    </row>
    <row r="159" spans="1:150" x14ac:dyDescent="0.2">
      <c r="A159" s="372"/>
      <c r="B159" s="372">
        <v>151</v>
      </c>
      <c r="C159" s="372" t="s">
        <v>306</v>
      </c>
      <c r="D159" s="388"/>
      <c r="E159" s="388"/>
      <c r="F159" s="19"/>
      <c r="G159" s="372"/>
      <c r="H159" s="389">
        <f t="shared" ca="1" si="261"/>
        <v>5.9215810937296443</v>
      </c>
      <c r="I159" s="389">
        <f ca="1">'Site&amp;Soil'!$F$173*EXP('Site&amp;Soil'!$F$174*H159)</f>
        <v>0</v>
      </c>
      <c r="J159" s="389">
        <f t="shared" ca="1" si="180"/>
        <v>0.45000000000000007</v>
      </c>
      <c r="K159" s="389">
        <f t="shared" ca="1" si="264"/>
        <v>0.41006021458614561</v>
      </c>
      <c r="L159" s="390">
        <f t="shared" ca="1" si="181"/>
        <v>4.7824201247933249E-3</v>
      </c>
      <c r="M159" s="391">
        <f t="shared" si="182"/>
        <v>0</v>
      </c>
      <c r="N159" s="392">
        <f t="shared" si="183"/>
        <v>0</v>
      </c>
      <c r="O159" s="392">
        <f t="shared" ca="1" si="246"/>
        <v>9492.4900273322291</v>
      </c>
      <c r="P159" s="391">
        <f t="shared" ca="1" si="247"/>
        <v>0.38817897153533748</v>
      </c>
      <c r="Q159" s="391">
        <f t="shared" ca="1" si="184"/>
        <v>4.5397075341113598E-3</v>
      </c>
      <c r="R159" s="391">
        <f t="shared" ca="1" si="185"/>
        <v>5.7381273142430062E-4</v>
      </c>
      <c r="S159" s="391">
        <f t="shared" ca="1" si="186"/>
        <v>8.8130995615267969E-3</v>
      </c>
      <c r="T159" s="389">
        <f t="shared" ca="1" si="187"/>
        <v>5.9303941932911712</v>
      </c>
      <c r="U159" s="389">
        <f t="shared" ca="1" si="188"/>
        <v>0.41867738698102713</v>
      </c>
      <c r="V159" s="393">
        <f t="shared" ca="1" si="189"/>
        <v>4.6251021918288946E-3</v>
      </c>
      <c r="W159" s="389">
        <f t="shared" ca="1" si="190"/>
        <v>-1.0278004870730875E-2</v>
      </c>
      <c r="X159" s="394"/>
      <c r="Y159" s="372"/>
      <c r="Z159" s="389">
        <f t="shared" ca="1" si="262"/>
        <v>5.9507455664825573</v>
      </c>
      <c r="AA159" s="389">
        <f ca="1">'Site&amp;Soil'!$G$173*EXP('Site&amp;Soil'!$G$174*Z159)</f>
        <v>0</v>
      </c>
      <c r="AB159" s="389">
        <f t="shared" ca="1" si="191"/>
        <v>0.41625000000000001</v>
      </c>
      <c r="AC159" s="389">
        <f t="shared" si="265"/>
        <v>0</v>
      </c>
      <c r="AD159" s="390">
        <f t="shared" ca="1" si="192"/>
        <v>0</v>
      </c>
      <c r="AE159" s="391">
        <f t="shared" si="193"/>
        <v>0</v>
      </c>
      <c r="AF159" s="392">
        <f t="shared" si="194"/>
        <v>0</v>
      </c>
      <c r="AG159" s="392">
        <f t="shared" ca="1" si="248"/>
        <v>0</v>
      </c>
      <c r="AH159" s="391">
        <f t="shared" ca="1" si="249"/>
        <v>0</v>
      </c>
      <c r="AI159" s="391">
        <f t="shared" ca="1" si="195"/>
        <v>0</v>
      </c>
      <c r="AJ159" s="391">
        <f t="shared" ca="1" si="196"/>
        <v>0</v>
      </c>
      <c r="AK159" s="391">
        <f t="shared" ca="1" si="197"/>
        <v>1.3785290845028243E-3</v>
      </c>
      <c r="AL159" s="389">
        <f t="shared" ca="1" si="198"/>
        <v>5.9521240955670605</v>
      </c>
      <c r="AM159" s="389">
        <f t="shared" ca="1" si="199"/>
        <v>0.39632165477978892</v>
      </c>
      <c r="AN159" s="393">
        <f t="shared" ca="1" si="200"/>
        <v>0</v>
      </c>
      <c r="AO159" s="389">
        <f t="shared" ca="1" si="201"/>
        <v>1.1111356617006353E-2</v>
      </c>
      <c r="AP159" s="394"/>
      <c r="AQ159" s="372"/>
      <c r="AR159" s="389">
        <f t="shared" ca="1" si="263"/>
        <v>4.5999999999999961</v>
      </c>
      <c r="AS159" s="389">
        <f ca="1">'Site&amp;Soil'!$H$173*EXP('Site&amp;Soil'!$H$174*AR159)</f>
        <v>0</v>
      </c>
      <c r="AT159" s="389">
        <f t="shared" ca="1" si="202"/>
        <v>0.38250000000000001</v>
      </c>
      <c r="AU159" s="389">
        <f t="shared" si="266"/>
        <v>0</v>
      </c>
      <c r="AV159" s="390">
        <f t="shared" ca="1" si="203"/>
        <v>0</v>
      </c>
      <c r="AW159" s="391">
        <f t="shared" si="204"/>
        <v>0</v>
      </c>
      <c r="AX159" s="392">
        <f t="shared" si="205"/>
        <v>0</v>
      </c>
      <c r="AY159" s="392">
        <f t="shared" ca="1" si="250"/>
        <v>0</v>
      </c>
      <c r="AZ159" s="391">
        <f t="shared" ca="1" si="251"/>
        <v>0</v>
      </c>
      <c r="BA159" s="391">
        <f t="shared" ca="1" si="206"/>
        <v>0</v>
      </c>
      <c r="BB159" s="391">
        <f t="shared" ca="1" si="207"/>
        <v>0</v>
      </c>
      <c r="BC159" s="391">
        <f t="shared" ca="1" si="208"/>
        <v>0</v>
      </c>
      <c r="BD159" s="389">
        <f t="shared" ca="1" si="209"/>
        <v>4.5999999999999961</v>
      </c>
      <c r="BE159" s="389">
        <f t="shared" ca="1" si="210"/>
        <v>7.6499999999998375E-2</v>
      </c>
      <c r="BF159" s="393">
        <f t="shared" ca="1" si="211"/>
        <v>0</v>
      </c>
      <c r="BG159" s="389">
        <f t="shared" ca="1" si="212"/>
        <v>0</v>
      </c>
      <c r="BH159" s="394"/>
      <c r="BI159" s="372"/>
      <c r="BJ159" s="392"/>
      <c r="BK159" s="372"/>
      <c r="BL159" s="372"/>
      <c r="BM159" s="372"/>
      <c r="BN159" s="372"/>
      <c r="BO159" s="372"/>
      <c r="BP159" s="372"/>
      <c r="BQ159" s="372"/>
      <c r="BR159" s="372"/>
      <c r="BS159" s="372"/>
      <c r="BT159" s="372"/>
      <c r="BU159" s="372"/>
      <c r="BV159" s="372"/>
      <c r="BW159" s="372"/>
      <c r="BX159" s="372"/>
      <c r="BZ159" s="388"/>
      <c r="CA159" s="388"/>
      <c r="CB159" s="19"/>
      <c r="CC159" s="372"/>
      <c r="CD159" s="389" t="e">
        <f t="shared" ca="1" si="252"/>
        <v>#VALUE!</v>
      </c>
      <c r="CE159" s="389" t="e">
        <f ca="1">'Site&amp;Soil'!$F$173*EXP('Site&amp;Soil'!$F$174*CD159)</f>
        <v>#VALUE!</v>
      </c>
      <c r="CF159" s="389" t="e">
        <f t="shared" ca="1" si="213"/>
        <v>#VALUE!</v>
      </c>
      <c r="CG159" s="389">
        <f t="shared" si="267"/>
        <v>0</v>
      </c>
      <c r="CH159" s="390" t="e">
        <f t="shared" ca="1" si="214"/>
        <v>#VALUE!</v>
      </c>
      <c r="CI159" s="391">
        <f t="shared" si="215"/>
        <v>0</v>
      </c>
      <c r="CJ159" s="392">
        <f t="shared" si="216"/>
        <v>0</v>
      </c>
      <c r="CK159" s="392" t="e">
        <f t="shared" ca="1" si="253"/>
        <v>#VALUE!</v>
      </c>
      <c r="CL159" s="391" t="e">
        <f t="shared" ca="1" si="254"/>
        <v>#VALUE!</v>
      </c>
      <c r="CM159" s="391" t="e">
        <f t="shared" ca="1" si="217"/>
        <v>#VALUE!</v>
      </c>
      <c r="CN159" s="391" t="e">
        <f t="shared" ca="1" si="218"/>
        <v>#VALUE!</v>
      </c>
      <c r="CO159" s="391" t="e">
        <f t="shared" ca="1" si="219"/>
        <v>#VALUE!</v>
      </c>
      <c r="CP159" s="389" t="e">
        <f t="shared" ca="1" si="220"/>
        <v>#VALUE!</v>
      </c>
      <c r="CQ159" s="389" t="e">
        <f t="shared" ca="1" si="221"/>
        <v>#VALUE!</v>
      </c>
      <c r="CR159" s="393" t="e">
        <f t="shared" ca="1" si="222"/>
        <v>#VALUE!</v>
      </c>
      <c r="CS159" s="389" t="e">
        <f t="shared" ca="1" si="223"/>
        <v>#VALUE!</v>
      </c>
      <c r="CT159" s="394"/>
      <c r="CU159" s="372"/>
      <c r="CV159" s="389" t="e">
        <f t="shared" ca="1" si="255"/>
        <v>#VALUE!</v>
      </c>
      <c r="CW159" s="389" t="e">
        <f ca="1">'Site&amp;Soil'!$G$173*EXP('Site&amp;Soil'!$G$174*CV159)</f>
        <v>#VALUE!</v>
      </c>
      <c r="CX159" s="389" t="e">
        <f t="shared" ca="1" si="224"/>
        <v>#VALUE!</v>
      </c>
      <c r="CY159" s="389">
        <f t="shared" si="268"/>
        <v>0</v>
      </c>
      <c r="CZ159" s="390" t="e">
        <f t="shared" ca="1" si="225"/>
        <v>#VALUE!</v>
      </c>
      <c r="DA159" s="391">
        <f t="shared" si="226"/>
        <v>0</v>
      </c>
      <c r="DB159" s="392">
        <f t="shared" si="227"/>
        <v>0</v>
      </c>
      <c r="DC159" s="392" t="e">
        <f t="shared" ca="1" si="256"/>
        <v>#VALUE!</v>
      </c>
      <c r="DD159" s="391" t="e">
        <f t="shared" ca="1" si="257"/>
        <v>#VALUE!</v>
      </c>
      <c r="DE159" s="391" t="e">
        <f t="shared" ca="1" si="228"/>
        <v>#VALUE!</v>
      </c>
      <c r="DF159" s="391" t="e">
        <f t="shared" ca="1" si="229"/>
        <v>#VALUE!</v>
      </c>
      <c r="DG159" s="391" t="e">
        <f t="shared" ca="1" si="230"/>
        <v>#VALUE!</v>
      </c>
      <c r="DH159" s="389" t="e">
        <f t="shared" ca="1" si="231"/>
        <v>#VALUE!</v>
      </c>
      <c r="DI159" s="389" t="e">
        <f t="shared" ca="1" si="232"/>
        <v>#VALUE!</v>
      </c>
      <c r="DJ159" s="393" t="e">
        <f t="shared" ca="1" si="233"/>
        <v>#VALUE!</v>
      </c>
      <c r="DK159" s="389" t="e">
        <f t="shared" ca="1" si="234"/>
        <v>#VALUE!</v>
      </c>
      <c r="DL159" s="394"/>
      <c r="DM159" s="372"/>
      <c r="DN159" s="389" t="e">
        <f t="shared" ca="1" si="258"/>
        <v>#VALUE!</v>
      </c>
      <c r="DO159" s="389" t="e">
        <f ca="1">'Site&amp;Soil'!$H$173*EXP('Site&amp;Soil'!$H$174*DN159)</f>
        <v>#VALUE!</v>
      </c>
      <c r="DP159" s="389" t="e">
        <f t="shared" ca="1" si="235"/>
        <v>#VALUE!</v>
      </c>
      <c r="DQ159" s="389">
        <f t="shared" si="269"/>
        <v>0</v>
      </c>
      <c r="DR159" s="390" t="e">
        <f t="shared" ca="1" si="236"/>
        <v>#VALUE!</v>
      </c>
      <c r="DS159" s="391">
        <f t="shared" si="237"/>
        <v>0</v>
      </c>
      <c r="DT159" s="392">
        <f t="shared" si="238"/>
        <v>0</v>
      </c>
      <c r="DU159" s="392" t="e">
        <f t="shared" ca="1" si="259"/>
        <v>#VALUE!</v>
      </c>
      <c r="DV159" s="391" t="e">
        <f t="shared" ca="1" si="260"/>
        <v>#VALUE!</v>
      </c>
      <c r="DW159" s="391" t="e">
        <f t="shared" ca="1" si="239"/>
        <v>#VALUE!</v>
      </c>
      <c r="DX159" s="391" t="e">
        <f t="shared" ca="1" si="240"/>
        <v>#VALUE!</v>
      </c>
      <c r="DY159" s="391" t="e">
        <f t="shared" ca="1" si="241"/>
        <v>#VALUE!</v>
      </c>
      <c r="DZ159" s="389" t="e">
        <f t="shared" ca="1" si="242"/>
        <v>#VALUE!</v>
      </c>
      <c r="EA159" s="389" t="e">
        <f t="shared" ca="1" si="243"/>
        <v>#VALUE!</v>
      </c>
      <c r="EB159" s="393" t="e">
        <f t="shared" ca="1" si="244"/>
        <v>#VALUE!</v>
      </c>
      <c r="EC159" s="389" t="e">
        <f t="shared" ca="1" si="245"/>
        <v>#VALUE!</v>
      </c>
      <c r="ED159" s="394"/>
      <c r="EE159" s="372"/>
      <c r="EF159" s="392"/>
      <c r="EG159" s="372"/>
      <c r="EH159" s="372"/>
      <c r="EI159" s="372"/>
      <c r="EJ159" s="372"/>
      <c r="EK159" s="372"/>
      <c r="EL159" s="372"/>
      <c r="EM159" s="372"/>
      <c r="EN159" s="372"/>
      <c r="EO159" s="372"/>
      <c r="EP159" s="372"/>
      <c r="EQ159" s="372"/>
      <c r="ER159" s="372"/>
      <c r="ES159" s="372"/>
      <c r="ET159" s="372"/>
    </row>
    <row r="160" spans="1:150" x14ac:dyDescent="0.2">
      <c r="A160" s="372"/>
      <c r="B160" s="372">
        <v>152</v>
      </c>
      <c r="C160" s="372" t="s">
        <v>307</v>
      </c>
      <c r="D160" s="388"/>
      <c r="E160" s="388"/>
      <c r="F160" s="19"/>
      <c r="G160" s="372"/>
      <c r="H160" s="389">
        <f t="shared" ca="1" si="261"/>
        <v>5.9201161884204403</v>
      </c>
      <c r="I160" s="389">
        <f ca="1">'Site&amp;Soil'!$F$173*EXP('Site&amp;Soil'!$F$174*H160)</f>
        <v>0</v>
      </c>
      <c r="J160" s="389">
        <f t="shared" ca="1" si="180"/>
        <v>0.45000000000000007</v>
      </c>
      <c r="K160" s="389">
        <f t="shared" ca="1" si="264"/>
        <v>0.42307692307692307</v>
      </c>
      <c r="L160" s="390">
        <f t="shared" ca="1" si="181"/>
        <v>4.9513540778096804E-3</v>
      </c>
      <c r="M160" s="391">
        <f t="shared" si="182"/>
        <v>0</v>
      </c>
      <c r="N160" s="392">
        <f t="shared" si="183"/>
        <v>0</v>
      </c>
      <c r="O160" s="392">
        <f t="shared" ca="1" si="246"/>
        <v>9381.4764700441719</v>
      </c>
      <c r="P160" s="391">
        <f t="shared" ca="1" si="247"/>
        <v>0.38363926400122611</v>
      </c>
      <c r="Q160" s="391">
        <f t="shared" ca="1" si="184"/>
        <v>4.6451011775828777E-3</v>
      </c>
      <c r="R160" s="391">
        <f t="shared" ca="1" si="185"/>
        <v>5.8672141849471079E-4</v>
      </c>
      <c r="S160" s="391">
        <f t="shared" ca="1" si="186"/>
        <v>9.0186216868625903E-3</v>
      </c>
      <c r="T160" s="389">
        <f t="shared" ca="1" si="187"/>
        <v>5.9291348101073025</v>
      </c>
      <c r="U160" s="389">
        <f t="shared" ca="1" si="188"/>
        <v>0.41811066454828616</v>
      </c>
      <c r="V160" s="393">
        <f t="shared" ca="1" si="189"/>
        <v>4.7516603799241238E-3</v>
      </c>
      <c r="W160" s="389">
        <f t="shared" ca="1" si="190"/>
        <v>-1.0559245288720273E-2</v>
      </c>
      <c r="X160" s="394"/>
      <c r="Y160" s="372"/>
      <c r="Z160" s="389">
        <f t="shared" ca="1" si="262"/>
        <v>5.9632354521840671</v>
      </c>
      <c r="AA160" s="389">
        <f ca="1">'Site&amp;Soil'!$G$173*EXP('Site&amp;Soil'!$G$174*Z160)</f>
        <v>0</v>
      </c>
      <c r="AB160" s="389">
        <f t="shared" ca="1" si="191"/>
        <v>0.41625000000000001</v>
      </c>
      <c r="AC160" s="389">
        <f t="shared" si="265"/>
        <v>0</v>
      </c>
      <c r="AD160" s="390">
        <f t="shared" ca="1" si="192"/>
        <v>0</v>
      </c>
      <c r="AE160" s="391">
        <f t="shared" si="193"/>
        <v>0</v>
      </c>
      <c r="AF160" s="392">
        <f t="shared" si="194"/>
        <v>0</v>
      </c>
      <c r="AG160" s="392">
        <f t="shared" ca="1" si="248"/>
        <v>0</v>
      </c>
      <c r="AH160" s="391">
        <f t="shared" ca="1" si="249"/>
        <v>0</v>
      </c>
      <c r="AI160" s="391">
        <f t="shared" ca="1" si="195"/>
        <v>0</v>
      </c>
      <c r="AJ160" s="391">
        <f t="shared" ca="1" si="196"/>
        <v>0</v>
      </c>
      <c r="AK160" s="391">
        <f t="shared" ca="1" si="197"/>
        <v>1.4095409453326385E-3</v>
      </c>
      <c r="AL160" s="389">
        <f t="shared" ca="1" si="198"/>
        <v>5.9646449931293999</v>
      </c>
      <c r="AM160" s="389">
        <f t="shared" ca="1" si="199"/>
        <v>0.40153347839011272</v>
      </c>
      <c r="AN160" s="393">
        <f t="shared" ca="1" si="200"/>
        <v>0</v>
      </c>
      <c r="AO160" s="389">
        <f t="shared" ca="1" si="201"/>
        <v>1.1415400312130028E-2</v>
      </c>
      <c r="AP160" s="394"/>
      <c r="AQ160" s="372"/>
      <c r="AR160" s="389">
        <f t="shared" ca="1" si="263"/>
        <v>4.5999999999999961</v>
      </c>
      <c r="AS160" s="389">
        <f ca="1">'Site&amp;Soil'!$H$173*EXP('Site&amp;Soil'!$H$174*AR160)</f>
        <v>0</v>
      </c>
      <c r="AT160" s="389">
        <f t="shared" ca="1" si="202"/>
        <v>0.38250000000000001</v>
      </c>
      <c r="AU160" s="389">
        <f t="shared" si="266"/>
        <v>0</v>
      </c>
      <c r="AV160" s="390">
        <f t="shared" ca="1" si="203"/>
        <v>0</v>
      </c>
      <c r="AW160" s="391">
        <f t="shared" si="204"/>
        <v>0</v>
      </c>
      <c r="AX160" s="392">
        <f t="shared" si="205"/>
        <v>0</v>
      </c>
      <c r="AY160" s="392">
        <f t="shared" ca="1" si="250"/>
        <v>0</v>
      </c>
      <c r="AZ160" s="391">
        <f t="shared" ca="1" si="251"/>
        <v>0</v>
      </c>
      <c r="BA160" s="391">
        <f t="shared" ca="1" si="206"/>
        <v>0</v>
      </c>
      <c r="BB160" s="391">
        <f t="shared" ca="1" si="207"/>
        <v>0</v>
      </c>
      <c r="BC160" s="391">
        <f t="shared" ca="1" si="208"/>
        <v>0</v>
      </c>
      <c r="BD160" s="389">
        <f t="shared" ca="1" si="209"/>
        <v>4.5999999999999961</v>
      </c>
      <c r="BE160" s="389">
        <f t="shared" ca="1" si="210"/>
        <v>7.6499999999998375E-2</v>
      </c>
      <c r="BF160" s="393">
        <f t="shared" ca="1" si="211"/>
        <v>0</v>
      </c>
      <c r="BG160" s="389">
        <f t="shared" ca="1" si="212"/>
        <v>0</v>
      </c>
      <c r="BH160" s="394"/>
      <c r="BI160" s="372"/>
      <c r="BJ160" s="392"/>
      <c r="BK160" s="372"/>
      <c r="BL160" s="372"/>
      <c r="BM160" s="372"/>
      <c r="BN160" s="372"/>
      <c r="BO160" s="372"/>
      <c r="BP160" s="372"/>
      <c r="BQ160" s="372"/>
      <c r="BR160" s="372"/>
      <c r="BS160" s="372"/>
      <c r="BT160" s="372"/>
      <c r="BU160" s="372"/>
      <c r="BV160" s="372"/>
      <c r="BW160" s="372"/>
      <c r="BX160" s="372"/>
      <c r="BZ160" s="388"/>
      <c r="CA160" s="388"/>
      <c r="CB160" s="19"/>
      <c r="CC160" s="372"/>
      <c r="CD160" s="389" t="e">
        <f t="shared" ca="1" si="252"/>
        <v>#VALUE!</v>
      </c>
      <c r="CE160" s="389" t="e">
        <f ca="1">'Site&amp;Soil'!$F$173*EXP('Site&amp;Soil'!$F$174*CD160)</f>
        <v>#VALUE!</v>
      </c>
      <c r="CF160" s="389" t="e">
        <f t="shared" ca="1" si="213"/>
        <v>#VALUE!</v>
      </c>
      <c r="CG160" s="389">
        <f t="shared" si="267"/>
        <v>0</v>
      </c>
      <c r="CH160" s="390" t="e">
        <f t="shared" ca="1" si="214"/>
        <v>#VALUE!</v>
      </c>
      <c r="CI160" s="391">
        <f t="shared" si="215"/>
        <v>0</v>
      </c>
      <c r="CJ160" s="392">
        <f t="shared" si="216"/>
        <v>0</v>
      </c>
      <c r="CK160" s="392" t="e">
        <f t="shared" ca="1" si="253"/>
        <v>#VALUE!</v>
      </c>
      <c r="CL160" s="391" t="e">
        <f t="shared" ca="1" si="254"/>
        <v>#VALUE!</v>
      </c>
      <c r="CM160" s="391" t="e">
        <f t="shared" ca="1" si="217"/>
        <v>#VALUE!</v>
      </c>
      <c r="CN160" s="391" t="e">
        <f t="shared" ca="1" si="218"/>
        <v>#VALUE!</v>
      </c>
      <c r="CO160" s="391" t="e">
        <f t="shared" ca="1" si="219"/>
        <v>#VALUE!</v>
      </c>
      <c r="CP160" s="389" t="e">
        <f t="shared" ca="1" si="220"/>
        <v>#VALUE!</v>
      </c>
      <c r="CQ160" s="389" t="e">
        <f t="shared" ca="1" si="221"/>
        <v>#VALUE!</v>
      </c>
      <c r="CR160" s="393" t="e">
        <f t="shared" ca="1" si="222"/>
        <v>#VALUE!</v>
      </c>
      <c r="CS160" s="389" t="e">
        <f t="shared" ca="1" si="223"/>
        <v>#VALUE!</v>
      </c>
      <c r="CT160" s="394"/>
      <c r="CU160" s="372"/>
      <c r="CV160" s="389" t="e">
        <f t="shared" ca="1" si="255"/>
        <v>#VALUE!</v>
      </c>
      <c r="CW160" s="389" t="e">
        <f ca="1">'Site&amp;Soil'!$G$173*EXP('Site&amp;Soil'!$G$174*CV160)</f>
        <v>#VALUE!</v>
      </c>
      <c r="CX160" s="389" t="e">
        <f t="shared" ca="1" si="224"/>
        <v>#VALUE!</v>
      </c>
      <c r="CY160" s="389">
        <f t="shared" si="268"/>
        <v>0</v>
      </c>
      <c r="CZ160" s="390" t="e">
        <f t="shared" ca="1" si="225"/>
        <v>#VALUE!</v>
      </c>
      <c r="DA160" s="391">
        <f t="shared" si="226"/>
        <v>0</v>
      </c>
      <c r="DB160" s="392">
        <f t="shared" si="227"/>
        <v>0</v>
      </c>
      <c r="DC160" s="392" t="e">
        <f t="shared" ca="1" si="256"/>
        <v>#VALUE!</v>
      </c>
      <c r="DD160" s="391" t="e">
        <f t="shared" ca="1" si="257"/>
        <v>#VALUE!</v>
      </c>
      <c r="DE160" s="391" t="e">
        <f t="shared" ca="1" si="228"/>
        <v>#VALUE!</v>
      </c>
      <c r="DF160" s="391" t="e">
        <f t="shared" ca="1" si="229"/>
        <v>#VALUE!</v>
      </c>
      <c r="DG160" s="391" t="e">
        <f t="shared" ca="1" si="230"/>
        <v>#VALUE!</v>
      </c>
      <c r="DH160" s="389" t="e">
        <f t="shared" ca="1" si="231"/>
        <v>#VALUE!</v>
      </c>
      <c r="DI160" s="389" t="e">
        <f t="shared" ca="1" si="232"/>
        <v>#VALUE!</v>
      </c>
      <c r="DJ160" s="393" t="e">
        <f t="shared" ca="1" si="233"/>
        <v>#VALUE!</v>
      </c>
      <c r="DK160" s="389" t="e">
        <f t="shared" ca="1" si="234"/>
        <v>#VALUE!</v>
      </c>
      <c r="DL160" s="394"/>
      <c r="DM160" s="372"/>
      <c r="DN160" s="389" t="e">
        <f t="shared" ca="1" si="258"/>
        <v>#VALUE!</v>
      </c>
      <c r="DO160" s="389" t="e">
        <f ca="1">'Site&amp;Soil'!$H$173*EXP('Site&amp;Soil'!$H$174*DN160)</f>
        <v>#VALUE!</v>
      </c>
      <c r="DP160" s="389" t="e">
        <f t="shared" ca="1" si="235"/>
        <v>#VALUE!</v>
      </c>
      <c r="DQ160" s="389">
        <f t="shared" si="269"/>
        <v>0</v>
      </c>
      <c r="DR160" s="390" t="e">
        <f t="shared" ca="1" si="236"/>
        <v>#VALUE!</v>
      </c>
      <c r="DS160" s="391">
        <f t="shared" si="237"/>
        <v>0</v>
      </c>
      <c r="DT160" s="392">
        <f t="shared" si="238"/>
        <v>0</v>
      </c>
      <c r="DU160" s="392" t="e">
        <f t="shared" ca="1" si="259"/>
        <v>#VALUE!</v>
      </c>
      <c r="DV160" s="391" t="e">
        <f t="shared" ca="1" si="260"/>
        <v>#VALUE!</v>
      </c>
      <c r="DW160" s="391" t="e">
        <f t="shared" ca="1" si="239"/>
        <v>#VALUE!</v>
      </c>
      <c r="DX160" s="391" t="e">
        <f t="shared" ca="1" si="240"/>
        <v>#VALUE!</v>
      </c>
      <c r="DY160" s="391" t="e">
        <f t="shared" ca="1" si="241"/>
        <v>#VALUE!</v>
      </c>
      <c r="DZ160" s="389" t="e">
        <f t="shared" ca="1" si="242"/>
        <v>#VALUE!</v>
      </c>
      <c r="EA160" s="389" t="e">
        <f t="shared" ca="1" si="243"/>
        <v>#VALUE!</v>
      </c>
      <c r="EB160" s="393" t="e">
        <f t="shared" ca="1" si="244"/>
        <v>#VALUE!</v>
      </c>
      <c r="EC160" s="389" t="e">
        <f t="shared" ca="1" si="245"/>
        <v>#VALUE!</v>
      </c>
      <c r="ED160" s="394"/>
      <c r="EE160" s="372"/>
      <c r="EF160" s="392"/>
      <c r="EG160" s="372"/>
      <c r="EH160" s="372"/>
      <c r="EI160" s="372"/>
      <c r="EJ160" s="372"/>
      <c r="EK160" s="372"/>
      <c r="EL160" s="372"/>
      <c r="EM160" s="372"/>
      <c r="EN160" s="372"/>
      <c r="EO160" s="372"/>
      <c r="EP160" s="372"/>
      <c r="EQ160" s="372"/>
      <c r="ER160" s="372"/>
      <c r="ES160" s="372"/>
      <c r="ET160" s="372"/>
    </row>
    <row r="161" spans="1:150" x14ac:dyDescent="0.2">
      <c r="A161" s="372"/>
      <c r="B161" s="372">
        <v>153</v>
      </c>
      <c r="C161" s="372" t="s">
        <v>308</v>
      </c>
      <c r="D161" s="388"/>
      <c r="E161" s="388"/>
      <c r="F161" s="19"/>
      <c r="G161" s="372"/>
      <c r="H161" s="389">
        <f t="shared" ca="1" si="261"/>
        <v>5.9185755648185818</v>
      </c>
      <c r="I161" s="389">
        <f ca="1">'Site&amp;Soil'!$F$173*EXP('Site&amp;Soil'!$F$174*H161)</f>
        <v>0</v>
      </c>
      <c r="J161" s="389">
        <f t="shared" ca="1" si="180"/>
        <v>0.45000000000000007</v>
      </c>
      <c r="K161" s="389">
        <f t="shared" ca="1" si="264"/>
        <v>0.41006021458614561</v>
      </c>
      <c r="L161" s="390">
        <f t="shared" ca="1" si="181"/>
        <v>4.8165320924032596E-3</v>
      </c>
      <c r="M161" s="391">
        <f t="shared" si="182"/>
        <v>0</v>
      </c>
      <c r="N161" s="392">
        <f t="shared" si="183"/>
        <v>0</v>
      </c>
      <c r="O161" s="392">
        <f t="shared" ca="1" si="246"/>
        <v>9267.8856270632805</v>
      </c>
      <c r="P161" s="391">
        <f t="shared" ca="1" si="247"/>
        <v>0.37899416282364323</v>
      </c>
      <c r="Q161" s="391">
        <f t="shared" ca="1" si="184"/>
        <v>4.4639068551473203E-3</v>
      </c>
      <c r="R161" s="391">
        <f t="shared" ca="1" si="185"/>
        <v>5.6341892957808258E-4</v>
      </c>
      <c r="S161" s="391">
        <f t="shared" ca="1" si="186"/>
        <v>8.6677509457094154E-3</v>
      </c>
      <c r="T161" s="389">
        <f t="shared" ca="1" si="187"/>
        <v>5.927243315764291</v>
      </c>
      <c r="U161" s="389">
        <f t="shared" ca="1" si="188"/>
        <v>0.41725949209393098</v>
      </c>
      <c r="V161" s="393">
        <f t="shared" ca="1" si="189"/>
        <v>4.5761175870074836E-3</v>
      </c>
      <c r="W161" s="389">
        <f t="shared" ca="1" si="190"/>
        <v>-1.0169150193349963E-2</v>
      </c>
      <c r="X161" s="394"/>
      <c r="Y161" s="372"/>
      <c r="Z161" s="389">
        <f t="shared" ca="1" si="262"/>
        <v>5.9760603934415295</v>
      </c>
      <c r="AA161" s="389">
        <f ca="1">'Site&amp;Soil'!$G$173*EXP('Site&amp;Soil'!$G$174*Z161)</f>
        <v>0</v>
      </c>
      <c r="AB161" s="389">
        <f t="shared" ca="1" si="191"/>
        <v>0.41625000000000001</v>
      </c>
      <c r="AC161" s="389">
        <f t="shared" si="265"/>
        <v>0</v>
      </c>
      <c r="AD161" s="390">
        <f t="shared" ca="1" si="192"/>
        <v>0</v>
      </c>
      <c r="AE161" s="391">
        <f t="shared" si="193"/>
        <v>0</v>
      </c>
      <c r="AF161" s="392">
        <f t="shared" si="194"/>
        <v>0</v>
      </c>
      <c r="AG161" s="392">
        <f t="shared" ca="1" si="248"/>
        <v>0</v>
      </c>
      <c r="AH161" s="391">
        <f t="shared" ca="1" si="249"/>
        <v>0</v>
      </c>
      <c r="AI161" s="391">
        <f t="shared" ca="1" si="195"/>
        <v>0</v>
      </c>
      <c r="AJ161" s="391">
        <f t="shared" ca="1" si="196"/>
        <v>0</v>
      </c>
      <c r="AK161" s="391">
        <f t="shared" ca="1" si="197"/>
        <v>1.3535589899773756E-3</v>
      </c>
      <c r="AL161" s="389">
        <f t="shared" ca="1" si="198"/>
        <v>5.9774139524315073</v>
      </c>
      <c r="AM161" s="389">
        <f t="shared" ca="1" si="199"/>
        <v>0.40684855769961492</v>
      </c>
      <c r="AN161" s="393">
        <f t="shared" ca="1" si="200"/>
        <v>0</v>
      </c>
      <c r="AO161" s="389">
        <f t="shared" ca="1" si="201"/>
        <v>1.0993675884702663E-2</v>
      </c>
      <c r="AP161" s="394"/>
      <c r="AQ161" s="372"/>
      <c r="AR161" s="389">
        <f t="shared" ca="1" si="263"/>
        <v>4.5999999999999961</v>
      </c>
      <c r="AS161" s="389">
        <f ca="1">'Site&amp;Soil'!$H$173*EXP('Site&amp;Soil'!$H$174*AR161)</f>
        <v>0</v>
      </c>
      <c r="AT161" s="389">
        <f t="shared" ca="1" si="202"/>
        <v>0.38250000000000001</v>
      </c>
      <c r="AU161" s="389">
        <f t="shared" si="266"/>
        <v>0</v>
      </c>
      <c r="AV161" s="390">
        <f t="shared" ca="1" si="203"/>
        <v>0</v>
      </c>
      <c r="AW161" s="391">
        <f t="shared" si="204"/>
        <v>0</v>
      </c>
      <c r="AX161" s="392">
        <f t="shared" si="205"/>
        <v>0</v>
      </c>
      <c r="AY161" s="392">
        <f t="shared" ca="1" si="250"/>
        <v>0</v>
      </c>
      <c r="AZ161" s="391">
        <f t="shared" ca="1" si="251"/>
        <v>0</v>
      </c>
      <c r="BA161" s="391">
        <f t="shared" ca="1" si="206"/>
        <v>0</v>
      </c>
      <c r="BB161" s="391">
        <f t="shared" ca="1" si="207"/>
        <v>0</v>
      </c>
      <c r="BC161" s="391">
        <f t="shared" ca="1" si="208"/>
        <v>0</v>
      </c>
      <c r="BD161" s="389">
        <f t="shared" ca="1" si="209"/>
        <v>4.5999999999999961</v>
      </c>
      <c r="BE161" s="389">
        <f t="shared" ca="1" si="210"/>
        <v>7.6499999999998375E-2</v>
      </c>
      <c r="BF161" s="393">
        <f t="shared" ca="1" si="211"/>
        <v>0</v>
      </c>
      <c r="BG161" s="389">
        <f t="shared" ca="1" si="212"/>
        <v>0</v>
      </c>
      <c r="BH161" s="394"/>
      <c r="BI161" s="372"/>
      <c r="BJ161" s="392"/>
      <c r="BK161" s="372"/>
      <c r="BL161" s="372"/>
      <c r="BM161" s="372"/>
      <c r="BN161" s="372"/>
      <c r="BO161" s="372"/>
      <c r="BP161" s="372"/>
      <c r="BQ161" s="372"/>
      <c r="BR161" s="372"/>
      <c r="BS161" s="372"/>
      <c r="BT161" s="372"/>
      <c r="BU161" s="372"/>
      <c r="BV161" s="372"/>
      <c r="BW161" s="372"/>
      <c r="BX161" s="372"/>
      <c r="BZ161" s="388"/>
      <c r="CA161" s="388"/>
      <c r="CB161" s="19"/>
      <c r="CC161" s="372"/>
      <c r="CD161" s="389" t="e">
        <f t="shared" ca="1" si="252"/>
        <v>#VALUE!</v>
      </c>
      <c r="CE161" s="389" t="e">
        <f ca="1">'Site&amp;Soil'!$F$173*EXP('Site&amp;Soil'!$F$174*CD161)</f>
        <v>#VALUE!</v>
      </c>
      <c r="CF161" s="389" t="e">
        <f t="shared" ca="1" si="213"/>
        <v>#VALUE!</v>
      </c>
      <c r="CG161" s="389">
        <f t="shared" si="267"/>
        <v>0</v>
      </c>
      <c r="CH161" s="390" t="e">
        <f t="shared" ca="1" si="214"/>
        <v>#VALUE!</v>
      </c>
      <c r="CI161" s="391">
        <f t="shared" si="215"/>
        <v>0</v>
      </c>
      <c r="CJ161" s="392">
        <f t="shared" si="216"/>
        <v>0</v>
      </c>
      <c r="CK161" s="392" t="e">
        <f t="shared" ca="1" si="253"/>
        <v>#VALUE!</v>
      </c>
      <c r="CL161" s="391" t="e">
        <f t="shared" ca="1" si="254"/>
        <v>#VALUE!</v>
      </c>
      <c r="CM161" s="391" t="e">
        <f t="shared" ca="1" si="217"/>
        <v>#VALUE!</v>
      </c>
      <c r="CN161" s="391" t="e">
        <f t="shared" ca="1" si="218"/>
        <v>#VALUE!</v>
      </c>
      <c r="CO161" s="391" t="e">
        <f t="shared" ca="1" si="219"/>
        <v>#VALUE!</v>
      </c>
      <c r="CP161" s="389" t="e">
        <f t="shared" ca="1" si="220"/>
        <v>#VALUE!</v>
      </c>
      <c r="CQ161" s="389" t="e">
        <f t="shared" ca="1" si="221"/>
        <v>#VALUE!</v>
      </c>
      <c r="CR161" s="393" t="e">
        <f t="shared" ca="1" si="222"/>
        <v>#VALUE!</v>
      </c>
      <c r="CS161" s="389" t="e">
        <f t="shared" ca="1" si="223"/>
        <v>#VALUE!</v>
      </c>
      <c r="CT161" s="394"/>
      <c r="CU161" s="372"/>
      <c r="CV161" s="389" t="e">
        <f t="shared" ca="1" si="255"/>
        <v>#VALUE!</v>
      </c>
      <c r="CW161" s="389" t="e">
        <f ca="1">'Site&amp;Soil'!$G$173*EXP('Site&amp;Soil'!$G$174*CV161)</f>
        <v>#VALUE!</v>
      </c>
      <c r="CX161" s="389" t="e">
        <f t="shared" ca="1" si="224"/>
        <v>#VALUE!</v>
      </c>
      <c r="CY161" s="389">
        <f t="shared" si="268"/>
        <v>0</v>
      </c>
      <c r="CZ161" s="390" t="e">
        <f t="shared" ca="1" si="225"/>
        <v>#VALUE!</v>
      </c>
      <c r="DA161" s="391">
        <f t="shared" si="226"/>
        <v>0</v>
      </c>
      <c r="DB161" s="392">
        <f t="shared" si="227"/>
        <v>0</v>
      </c>
      <c r="DC161" s="392" t="e">
        <f t="shared" ca="1" si="256"/>
        <v>#VALUE!</v>
      </c>
      <c r="DD161" s="391" t="e">
        <f t="shared" ca="1" si="257"/>
        <v>#VALUE!</v>
      </c>
      <c r="DE161" s="391" t="e">
        <f t="shared" ca="1" si="228"/>
        <v>#VALUE!</v>
      </c>
      <c r="DF161" s="391" t="e">
        <f t="shared" ca="1" si="229"/>
        <v>#VALUE!</v>
      </c>
      <c r="DG161" s="391" t="e">
        <f t="shared" ca="1" si="230"/>
        <v>#VALUE!</v>
      </c>
      <c r="DH161" s="389" t="e">
        <f t="shared" ca="1" si="231"/>
        <v>#VALUE!</v>
      </c>
      <c r="DI161" s="389" t="e">
        <f t="shared" ca="1" si="232"/>
        <v>#VALUE!</v>
      </c>
      <c r="DJ161" s="393" t="e">
        <f t="shared" ca="1" si="233"/>
        <v>#VALUE!</v>
      </c>
      <c r="DK161" s="389" t="e">
        <f t="shared" ca="1" si="234"/>
        <v>#VALUE!</v>
      </c>
      <c r="DL161" s="394"/>
      <c r="DM161" s="372"/>
      <c r="DN161" s="389" t="e">
        <f t="shared" ca="1" si="258"/>
        <v>#VALUE!</v>
      </c>
      <c r="DO161" s="389" t="e">
        <f ca="1">'Site&amp;Soil'!$H$173*EXP('Site&amp;Soil'!$H$174*DN161)</f>
        <v>#VALUE!</v>
      </c>
      <c r="DP161" s="389" t="e">
        <f t="shared" ca="1" si="235"/>
        <v>#VALUE!</v>
      </c>
      <c r="DQ161" s="389">
        <f t="shared" si="269"/>
        <v>0</v>
      </c>
      <c r="DR161" s="390" t="e">
        <f t="shared" ca="1" si="236"/>
        <v>#VALUE!</v>
      </c>
      <c r="DS161" s="391">
        <f t="shared" si="237"/>
        <v>0</v>
      </c>
      <c r="DT161" s="392">
        <f t="shared" si="238"/>
        <v>0</v>
      </c>
      <c r="DU161" s="392" t="e">
        <f t="shared" ca="1" si="259"/>
        <v>#VALUE!</v>
      </c>
      <c r="DV161" s="391" t="e">
        <f t="shared" ca="1" si="260"/>
        <v>#VALUE!</v>
      </c>
      <c r="DW161" s="391" t="e">
        <f t="shared" ca="1" si="239"/>
        <v>#VALUE!</v>
      </c>
      <c r="DX161" s="391" t="e">
        <f t="shared" ca="1" si="240"/>
        <v>#VALUE!</v>
      </c>
      <c r="DY161" s="391" t="e">
        <f t="shared" ca="1" si="241"/>
        <v>#VALUE!</v>
      </c>
      <c r="DZ161" s="389" t="e">
        <f t="shared" ca="1" si="242"/>
        <v>#VALUE!</v>
      </c>
      <c r="EA161" s="389" t="e">
        <f t="shared" ca="1" si="243"/>
        <v>#VALUE!</v>
      </c>
      <c r="EB161" s="393" t="e">
        <f t="shared" ca="1" si="244"/>
        <v>#VALUE!</v>
      </c>
      <c r="EC161" s="389" t="e">
        <f t="shared" ca="1" si="245"/>
        <v>#VALUE!</v>
      </c>
      <c r="ED161" s="394"/>
      <c r="EE161" s="372"/>
      <c r="EF161" s="392"/>
      <c r="EG161" s="372"/>
      <c r="EH161" s="372"/>
      <c r="EI161" s="372"/>
      <c r="EJ161" s="372"/>
      <c r="EK161" s="372"/>
      <c r="EL161" s="372"/>
      <c r="EM161" s="372"/>
      <c r="EN161" s="372"/>
      <c r="EO161" s="372"/>
      <c r="EP161" s="372"/>
      <c r="EQ161" s="372"/>
      <c r="ER161" s="372"/>
      <c r="ES161" s="372"/>
      <c r="ET161" s="372"/>
    </row>
    <row r="162" spans="1:150" x14ac:dyDescent="0.2">
      <c r="A162" s="372"/>
      <c r="B162" s="372">
        <v>154</v>
      </c>
      <c r="C162" s="372" t="s">
        <v>309</v>
      </c>
      <c r="D162" s="388"/>
      <c r="E162" s="388"/>
      <c r="F162" s="19"/>
      <c r="G162" s="372"/>
      <c r="H162" s="389">
        <f t="shared" ca="1" si="261"/>
        <v>5.9170741655709413</v>
      </c>
      <c r="I162" s="389">
        <f ca="1">'Site&amp;Soil'!$F$173*EXP('Site&amp;Soil'!$F$174*H162)</f>
        <v>0</v>
      </c>
      <c r="J162" s="389">
        <f t="shared" ca="1" si="180"/>
        <v>0.45000000000000007</v>
      </c>
      <c r="K162" s="389">
        <f t="shared" ca="1" si="264"/>
        <v>0.37336407417040579</v>
      </c>
      <c r="L162" s="390">
        <f t="shared" ca="1" si="181"/>
        <v>4.4010986107016342E-3</v>
      </c>
      <c r="M162" s="391">
        <f t="shared" si="182"/>
        <v>0</v>
      </c>
      <c r="N162" s="392">
        <f t="shared" si="183"/>
        <v>0</v>
      </c>
      <c r="O162" s="392">
        <f t="shared" ca="1" si="246"/>
        <v>9158.7256920523014</v>
      </c>
      <c r="P162" s="391">
        <f t="shared" ca="1" si="247"/>
        <v>0.37453025596849593</v>
      </c>
      <c r="Q162" s="391">
        <f t="shared" ca="1" si="184"/>
        <v>4.0308454919088747E-3</v>
      </c>
      <c r="R162" s="391">
        <f t="shared" ca="1" si="185"/>
        <v>5.0839471993570904E-4</v>
      </c>
      <c r="S162" s="391">
        <f t="shared" ca="1" si="186"/>
        <v>7.8276683821625892E-3</v>
      </c>
      <c r="T162" s="389">
        <f t="shared" ca="1" si="187"/>
        <v>5.9249018339531041</v>
      </c>
      <c r="U162" s="389">
        <f t="shared" ca="1" si="188"/>
        <v>0.41620582527889693</v>
      </c>
      <c r="V162" s="393">
        <f t="shared" ca="1" si="189"/>
        <v>4.1337338888566191E-3</v>
      </c>
      <c r="W162" s="389">
        <f t="shared" ca="1" si="190"/>
        <v>-9.1860753085702632E-3</v>
      </c>
      <c r="X162" s="395">
        <v>0.02</v>
      </c>
      <c r="Y162" s="372"/>
      <c r="Z162" s="389">
        <f t="shared" ca="1" si="262"/>
        <v>5.9884076283162102</v>
      </c>
      <c r="AA162" s="389">
        <f ca="1">'Site&amp;Soil'!$G$173*EXP('Site&amp;Soil'!$G$174*Z162)</f>
        <v>0</v>
      </c>
      <c r="AB162" s="389">
        <f t="shared" ca="1" si="191"/>
        <v>0.41625000000000001</v>
      </c>
      <c r="AC162" s="389">
        <f t="shared" si="265"/>
        <v>0</v>
      </c>
      <c r="AD162" s="390">
        <f t="shared" ca="1" si="192"/>
        <v>0</v>
      </c>
      <c r="AE162" s="391">
        <f t="shared" si="193"/>
        <v>0</v>
      </c>
      <c r="AF162" s="392">
        <f t="shared" si="194"/>
        <v>0</v>
      </c>
      <c r="AG162" s="392">
        <f t="shared" ca="1" si="248"/>
        <v>0</v>
      </c>
      <c r="AH162" s="391">
        <f t="shared" ca="1" si="249"/>
        <v>0</v>
      </c>
      <c r="AI162" s="391">
        <f t="shared" ca="1" si="195"/>
        <v>0</v>
      </c>
      <c r="AJ162" s="391">
        <f t="shared" ca="1" si="196"/>
        <v>0</v>
      </c>
      <c r="AK162" s="391">
        <f t="shared" ca="1" si="197"/>
        <v>1.2213686965422438E-3</v>
      </c>
      <c r="AL162" s="389">
        <f t="shared" ca="1" si="198"/>
        <v>5.9896289970127521</v>
      </c>
      <c r="AM162" s="389">
        <f t="shared" ca="1" si="199"/>
        <v>0.41193307000655804</v>
      </c>
      <c r="AN162" s="393">
        <f t="shared" ca="1" si="200"/>
        <v>0</v>
      </c>
      <c r="AO162" s="389">
        <f t="shared" ca="1" si="201"/>
        <v>9.9308922254813664E-3</v>
      </c>
      <c r="AP162" s="395">
        <v>0.02</v>
      </c>
      <c r="AQ162" s="372"/>
      <c r="AR162" s="389">
        <f t="shared" ca="1" si="263"/>
        <v>4.5999999999999961</v>
      </c>
      <c r="AS162" s="389">
        <f ca="1">'Site&amp;Soil'!$H$173*EXP('Site&amp;Soil'!$H$174*AR162)</f>
        <v>0</v>
      </c>
      <c r="AT162" s="389">
        <f t="shared" ca="1" si="202"/>
        <v>0.38250000000000001</v>
      </c>
      <c r="AU162" s="389">
        <f t="shared" si="266"/>
        <v>0</v>
      </c>
      <c r="AV162" s="390">
        <f t="shared" ca="1" si="203"/>
        <v>0</v>
      </c>
      <c r="AW162" s="391">
        <f t="shared" si="204"/>
        <v>0</v>
      </c>
      <c r="AX162" s="392">
        <f t="shared" si="205"/>
        <v>0</v>
      </c>
      <c r="AY162" s="392">
        <f t="shared" ca="1" si="250"/>
        <v>0</v>
      </c>
      <c r="AZ162" s="391">
        <f t="shared" ca="1" si="251"/>
        <v>0</v>
      </c>
      <c r="BA162" s="391">
        <f t="shared" ca="1" si="206"/>
        <v>0</v>
      </c>
      <c r="BB162" s="391">
        <f t="shared" ca="1" si="207"/>
        <v>0</v>
      </c>
      <c r="BC162" s="391">
        <f t="shared" ca="1" si="208"/>
        <v>0</v>
      </c>
      <c r="BD162" s="389">
        <f t="shared" ca="1" si="209"/>
        <v>4.5999999999999961</v>
      </c>
      <c r="BE162" s="389">
        <f t="shared" ca="1" si="210"/>
        <v>7.6499999999998375E-2</v>
      </c>
      <c r="BF162" s="393">
        <f t="shared" ca="1" si="211"/>
        <v>0</v>
      </c>
      <c r="BG162" s="389">
        <f t="shared" ca="1" si="212"/>
        <v>0</v>
      </c>
      <c r="BH162" s="395">
        <v>0.02</v>
      </c>
      <c r="BI162" s="372"/>
      <c r="BJ162" s="392">
        <f>BJ150+1</f>
        <v>13</v>
      </c>
      <c r="BK162" s="391">
        <f ca="1">AVERAGE(H157:H162)</f>
        <v>5.9206913811457298</v>
      </c>
      <c r="BL162" s="391">
        <f ca="1">AVERAGE(Z157:Z162)</f>
        <v>5.9578963860704022</v>
      </c>
      <c r="BM162" s="391">
        <f ca="1">AVERAGE(AR157:AR162)</f>
        <v>4.5999999999999952</v>
      </c>
      <c r="BN162" s="372"/>
      <c r="BO162" s="372"/>
      <c r="BP162" s="372"/>
      <c r="BQ162" s="372"/>
      <c r="BR162" s="372"/>
      <c r="BS162" s="372"/>
      <c r="BT162" s="372"/>
      <c r="BU162" s="372"/>
      <c r="BV162" s="372"/>
      <c r="BW162" s="372"/>
      <c r="BX162" s="372"/>
      <c r="BZ162" s="388"/>
      <c r="CA162" s="388"/>
      <c r="CB162" s="19"/>
      <c r="CC162" s="372"/>
      <c r="CD162" s="389" t="e">
        <f t="shared" ca="1" si="252"/>
        <v>#VALUE!</v>
      </c>
      <c r="CE162" s="389" t="e">
        <f ca="1">'Site&amp;Soil'!$F$173*EXP('Site&amp;Soil'!$F$174*CD162)</f>
        <v>#VALUE!</v>
      </c>
      <c r="CF162" s="389" t="e">
        <f t="shared" ca="1" si="213"/>
        <v>#VALUE!</v>
      </c>
      <c r="CG162" s="389">
        <f t="shared" si="267"/>
        <v>0</v>
      </c>
      <c r="CH162" s="390" t="e">
        <f t="shared" ca="1" si="214"/>
        <v>#VALUE!</v>
      </c>
      <c r="CI162" s="391">
        <f t="shared" si="215"/>
        <v>0</v>
      </c>
      <c r="CJ162" s="392">
        <f t="shared" si="216"/>
        <v>0</v>
      </c>
      <c r="CK162" s="392" t="e">
        <f t="shared" ca="1" si="253"/>
        <v>#VALUE!</v>
      </c>
      <c r="CL162" s="391" t="e">
        <f t="shared" ca="1" si="254"/>
        <v>#VALUE!</v>
      </c>
      <c r="CM162" s="391" t="e">
        <f t="shared" ca="1" si="217"/>
        <v>#VALUE!</v>
      </c>
      <c r="CN162" s="391" t="e">
        <f t="shared" ca="1" si="218"/>
        <v>#VALUE!</v>
      </c>
      <c r="CO162" s="391" t="e">
        <f t="shared" ca="1" si="219"/>
        <v>#VALUE!</v>
      </c>
      <c r="CP162" s="389" t="e">
        <f t="shared" ca="1" si="220"/>
        <v>#VALUE!</v>
      </c>
      <c r="CQ162" s="389" t="e">
        <f t="shared" ca="1" si="221"/>
        <v>#VALUE!</v>
      </c>
      <c r="CR162" s="393" t="e">
        <f t="shared" ca="1" si="222"/>
        <v>#VALUE!</v>
      </c>
      <c r="CS162" s="389" t="e">
        <f t="shared" ca="1" si="223"/>
        <v>#VALUE!</v>
      </c>
      <c r="CT162" s="394" t="e">
        <v>#VALUE!</v>
      </c>
      <c r="CU162" s="372"/>
      <c r="CV162" s="389" t="e">
        <f t="shared" ca="1" si="255"/>
        <v>#VALUE!</v>
      </c>
      <c r="CW162" s="389" t="e">
        <f ca="1">'Site&amp;Soil'!$G$173*EXP('Site&amp;Soil'!$G$174*CV162)</f>
        <v>#VALUE!</v>
      </c>
      <c r="CX162" s="389" t="e">
        <f t="shared" ca="1" si="224"/>
        <v>#VALUE!</v>
      </c>
      <c r="CY162" s="389">
        <f t="shared" si="268"/>
        <v>0</v>
      </c>
      <c r="CZ162" s="390" t="e">
        <f t="shared" ca="1" si="225"/>
        <v>#VALUE!</v>
      </c>
      <c r="DA162" s="391">
        <f t="shared" si="226"/>
        <v>0</v>
      </c>
      <c r="DB162" s="392">
        <f t="shared" si="227"/>
        <v>0</v>
      </c>
      <c r="DC162" s="392" t="e">
        <f t="shared" ca="1" si="256"/>
        <v>#VALUE!</v>
      </c>
      <c r="DD162" s="391" t="e">
        <f t="shared" ca="1" si="257"/>
        <v>#VALUE!</v>
      </c>
      <c r="DE162" s="391" t="e">
        <f t="shared" ca="1" si="228"/>
        <v>#VALUE!</v>
      </c>
      <c r="DF162" s="391" t="e">
        <f t="shared" ca="1" si="229"/>
        <v>#VALUE!</v>
      </c>
      <c r="DG162" s="391" t="e">
        <f t="shared" ca="1" si="230"/>
        <v>#VALUE!</v>
      </c>
      <c r="DH162" s="389" t="e">
        <f t="shared" ca="1" si="231"/>
        <v>#VALUE!</v>
      </c>
      <c r="DI162" s="389" t="e">
        <f t="shared" ca="1" si="232"/>
        <v>#VALUE!</v>
      </c>
      <c r="DJ162" s="393" t="e">
        <f t="shared" ca="1" si="233"/>
        <v>#VALUE!</v>
      </c>
      <c r="DK162" s="389" t="e">
        <f t="shared" ca="1" si="234"/>
        <v>#VALUE!</v>
      </c>
      <c r="DL162" s="394" t="e">
        <v>#VALUE!</v>
      </c>
      <c r="DM162" s="372"/>
      <c r="DN162" s="389" t="e">
        <f t="shared" ca="1" si="258"/>
        <v>#VALUE!</v>
      </c>
      <c r="DO162" s="389" t="e">
        <f ca="1">'Site&amp;Soil'!$H$173*EXP('Site&amp;Soil'!$H$174*DN162)</f>
        <v>#VALUE!</v>
      </c>
      <c r="DP162" s="389" t="e">
        <f t="shared" ca="1" si="235"/>
        <v>#VALUE!</v>
      </c>
      <c r="DQ162" s="389">
        <f t="shared" si="269"/>
        <v>0</v>
      </c>
      <c r="DR162" s="390" t="e">
        <f t="shared" ca="1" si="236"/>
        <v>#VALUE!</v>
      </c>
      <c r="DS162" s="391">
        <f t="shared" si="237"/>
        <v>0</v>
      </c>
      <c r="DT162" s="392">
        <f t="shared" si="238"/>
        <v>0</v>
      </c>
      <c r="DU162" s="392" t="e">
        <f t="shared" ca="1" si="259"/>
        <v>#VALUE!</v>
      </c>
      <c r="DV162" s="391" t="e">
        <f t="shared" ca="1" si="260"/>
        <v>#VALUE!</v>
      </c>
      <c r="DW162" s="391" t="e">
        <f t="shared" ca="1" si="239"/>
        <v>#VALUE!</v>
      </c>
      <c r="DX162" s="391" t="e">
        <f t="shared" ca="1" si="240"/>
        <v>#VALUE!</v>
      </c>
      <c r="DY162" s="391" t="e">
        <f t="shared" ca="1" si="241"/>
        <v>#VALUE!</v>
      </c>
      <c r="DZ162" s="389" t="e">
        <f t="shared" ca="1" si="242"/>
        <v>#VALUE!</v>
      </c>
      <c r="EA162" s="389" t="e">
        <f t="shared" ca="1" si="243"/>
        <v>#VALUE!</v>
      </c>
      <c r="EB162" s="393" t="e">
        <f t="shared" ca="1" si="244"/>
        <v>#VALUE!</v>
      </c>
      <c r="EC162" s="389" t="e">
        <f t="shared" ca="1" si="245"/>
        <v>#VALUE!</v>
      </c>
      <c r="ED162" s="394" t="e">
        <v>#VALUE!</v>
      </c>
      <c r="EE162" s="372"/>
      <c r="EF162" s="392">
        <f>EF150+1</f>
        <v>13</v>
      </c>
      <c r="EG162" s="391" t="e">
        <f ca="1">AVERAGE(CD157:CD162)</f>
        <v>#VALUE!</v>
      </c>
      <c r="EH162" s="391" t="e">
        <f ca="1">AVERAGE(CV157:CV162)</f>
        <v>#VALUE!</v>
      </c>
      <c r="EI162" s="391" t="e">
        <f ca="1">AVERAGE(DN157:DN162)</f>
        <v>#VALUE!</v>
      </c>
      <c r="EJ162" s="372"/>
      <c r="EK162" s="372"/>
      <c r="EL162" s="372"/>
      <c r="EM162" s="372"/>
      <c r="EN162" s="372"/>
      <c r="EO162" s="372"/>
      <c r="EP162" s="372"/>
      <c r="EQ162" s="372"/>
      <c r="ER162" s="372"/>
      <c r="ES162" s="372"/>
      <c r="ET162" s="372"/>
    </row>
    <row r="163" spans="1:150" x14ac:dyDescent="0.2">
      <c r="A163" s="372"/>
      <c r="B163" s="372">
        <v>155</v>
      </c>
      <c r="C163" s="372" t="s">
        <v>310</v>
      </c>
      <c r="D163" s="388"/>
      <c r="E163" s="388"/>
      <c r="F163" s="19"/>
      <c r="G163" s="372"/>
      <c r="H163" s="389">
        <f t="shared" ca="1" si="261"/>
        <v>5.935715758644533</v>
      </c>
      <c r="I163" s="389">
        <f ca="1">'Site&amp;Soil'!$F$173*EXP('Site&amp;Soil'!$F$174*H163)</f>
        <v>0</v>
      </c>
      <c r="J163" s="389">
        <f t="shared" ca="1" si="180"/>
        <v>0.45000000000000007</v>
      </c>
      <c r="K163" s="389">
        <f t="shared" ca="1" si="264"/>
        <v>0.31935521622611851</v>
      </c>
      <c r="L163" s="390">
        <f t="shared" ca="1" si="181"/>
        <v>3.6020497532809823E-3</v>
      </c>
      <c r="M163" s="391">
        <f t="shared" si="182"/>
        <v>0</v>
      </c>
      <c r="N163" s="392">
        <f t="shared" si="183"/>
        <v>0</v>
      </c>
      <c r="O163" s="392">
        <f t="shared" ca="1" si="246"/>
        <v>9060.1557966189557</v>
      </c>
      <c r="P163" s="391">
        <f t="shared" ca="1" si="247"/>
        <v>0.37049941047658708</v>
      </c>
      <c r="Q163" s="391">
        <f t="shared" ca="1" si="184"/>
        <v>3.2635131951898573E-3</v>
      </c>
      <c r="R163" s="391">
        <f t="shared" ca="1" si="185"/>
        <v>4.1535359939423035E-4</v>
      </c>
      <c r="S163" s="391">
        <f t="shared" ca="1" si="186"/>
        <v>6.3292435462125041E-3</v>
      </c>
      <c r="T163" s="389">
        <f t="shared" ca="1" si="187"/>
        <v>5.9420450021907456</v>
      </c>
      <c r="U163" s="389">
        <f t="shared" ca="1" si="188"/>
        <v>0.42392025098583558</v>
      </c>
      <c r="V163" s="393">
        <f t="shared" ca="1" si="189"/>
        <v>3.746305414418203E-3</v>
      </c>
      <c r="W163" s="389">
        <f t="shared" ca="1" si="190"/>
        <v>-8.3251231431515603E-3</v>
      </c>
      <c r="X163" s="394"/>
      <c r="Y163" s="372"/>
      <c r="Z163" s="389">
        <f t="shared" ca="1" si="262"/>
        <v>6.0195598892382334</v>
      </c>
      <c r="AA163" s="389">
        <f ca="1">'Site&amp;Soil'!$G$173*EXP('Site&amp;Soil'!$G$174*Z163)</f>
        <v>0</v>
      </c>
      <c r="AB163" s="389">
        <f t="shared" ca="1" si="191"/>
        <v>0.41625000000000001</v>
      </c>
      <c r="AC163" s="389">
        <f t="shared" si="265"/>
        <v>0</v>
      </c>
      <c r="AD163" s="390">
        <f t="shared" ca="1" si="192"/>
        <v>0</v>
      </c>
      <c r="AE163" s="391">
        <f t="shared" si="193"/>
        <v>0</v>
      </c>
      <c r="AF163" s="392">
        <f t="shared" si="194"/>
        <v>0</v>
      </c>
      <c r="AG163" s="392">
        <f t="shared" ca="1" si="248"/>
        <v>0</v>
      </c>
      <c r="AH163" s="391">
        <f t="shared" ca="1" si="249"/>
        <v>0</v>
      </c>
      <c r="AI163" s="391">
        <f t="shared" ca="1" si="195"/>
        <v>0</v>
      </c>
      <c r="AJ163" s="391">
        <f t="shared" ca="1" si="196"/>
        <v>0</v>
      </c>
      <c r="AK163" s="391">
        <f t="shared" ca="1" si="197"/>
        <v>9.9784648503118399E-4</v>
      </c>
      <c r="AL163" s="389">
        <f t="shared" ca="1" si="198"/>
        <v>6.0205577357232647</v>
      </c>
      <c r="AM163" s="389">
        <f t="shared" ca="1" si="199"/>
        <v>0.42480715749480896</v>
      </c>
      <c r="AN163" s="393">
        <f t="shared" ca="1" si="200"/>
        <v>0</v>
      </c>
      <c r="AO163" s="389">
        <f t="shared" ca="1" si="201"/>
        <v>9.0001331277314179E-3</v>
      </c>
      <c r="AP163" s="394"/>
      <c r="AQ163" s="372"/>
      <c r="AR163" s="389">
        <f t="shared" ca="1" si="263"/>
        <v>4.6199999999999957</v>
      </c>
      <c r="AS163" s="389">
        <f ca="1">'Site&amp;Soil'!$H$173*EXP('Site&amp;Soil'!$H$174*AR163)</f>
        <v>0</v>
      </c>
      <c r="AT163" s="389">
        <f t="shared" ca="1" si="202"/>
        <v>0.38250000000000001</v>
      </c>
      <c r="AU163" s="389">
        <f t="shared" si="266"/>
        <v>0</v>
      </c>
      <c r="AV163" s="390">
        <f t="shared" ca="1" si="203"/>
        <v>0</v>
      </c>
      <c r="AW163" s="391">
        <f t="shared" si="204"/>
        <v>0</v>
      </c>
      <c r="AX163" s="392">
        <f t="shared" si="205"/>
        <v>0</v>
      </c>
      <c r="AY163" s="392">
        <f t="shared" ca="1" si="250"/>
        <v>0</v>
      </c>
      <c r="AZ163" s="391">
        <f t="shared" ca="1" si="251"/>
        <v>0</v>
      </c>
      <c r="BA163" s="391">
        <f t="shared" ca="1" si="206"/>
        <v>0</v>
      </c>
      <c r="BB163" s="391">
        <f t="shared" ca="1" si="207"/>
        <v>0</v>
      </c>
      <c r="BC163" s="391">
        <f t="shared" ca="1" si="208"/>
        <v>0</v>
      </c>
      <c r="BD163" s="389">
        <f t="shared" ca="1" si="209"/>
        <v>4.6199999999999957</v>
      </c>
      <c r="BE163" s="389">
        <f t="shared" ca="1" si="210"/>
        <v>8.4149999999998212E-2</v>
      </c>
      <c r="BF163" s="393">
        <f t="shared" ca="1" si="211"/>
        <v>0</v>
      </c>
      <c r="BG163" s="389">
        <f t="shared" ca="1" si="212"/>
        <v>0</v>
      </c>
      <c r="BH163" s="394"/>
      <c r="BI163" s="372"/>
      <c r="BJ163" s="392"/>
      <c r="BK163" s="372"/>
      <c r="BL163" s="372"/>
      <c r="BM163" s="372"/>
      <c r="BN163" s="372"/>
      <c r="BO163" s="372"/>
      <c r="BP163" s="372"/>
      <c r="BQ163" s="372"/>
      <c r="BR163" s="372"/>
      <c r="BS163" s="372"/>
      <c r="BT163" s="372"/>
      <c r="BU163" s="372"/>
      <c r="BV163" s="372"/>
      <c r="BW163" s="372"/>
      <c r="BX163" s="372"/>
      <c r="BZ163" s="388"/>
      <c r="CA163" s="388"/>
      <c r="CB163" s="19"/>
      <c r="CC163" s="372"/>
      <c r="CD163" s="389" t="e">
        <f t="shared" ca="1" si="252"/>
        <v>#VALUE!</v>
      </c>
      <c r="CE163" s="389" t="e">
        <f ca="1">'Site&amp;Soil'!$F$173*EXP('Site&amp;Soil'!$F$174*CD163)</f>
        <v>#VALUE!</v>
      </c>
      <c r="CF163" s="389" t="e">
        <f t="shared" ca="1" si="213"/>
        <v>#VALUE!</v>
      </c>
      <c r="CG163" s="389">
        <f t="shared" si="267"/>
        <v>0</v>
      </c>
      <c r="CH163" s="390" t="e">
        <f t="shared" ca="1" si="214"/>
        <v>#VALUE!</v>
      </c>
      <c r="CI163" s="391">
        <f t="shared" si="215"/>
        <v>0</v>
      </c>
      <c r="CJ163" s="392">
        <f t="shared" si="216"/>
        <v>0</v>
      </c>
      <c r="CK163" s="392" t="e">
        <f t="shared" ca="1" si="253"/>
        <v>#VALUE!</v>
      </c>
      <c r="CL163" s="391" t="e">
        <f t="shared" ca="1" si="254"/>
        <v>#VALUE!</v>
      </c>
      <c r="CM163" s="391" t="e">
        <f t="shared" ca="1" si="217"/>
        <v>#VALUE!</v>
      </c>
      <c r="CN163" s="391" t="e">
        <f t="shared" ca="1" si="218"/>
        <v>#VALUE!</v>
      </c>
      <c r="CO163" s="391" t="e">
        <f t="shared" ca="1" si="219"/>
        <v>#VALUE!</v>
      </c>
      <c r="CP163" s="389" t="e">
        <f t="shared" ca="1" si="220"/>
        <v>#VALUE!</v>
      </c>
      <c r="CQ163" s="389" t="e">
        <f t="shared" ca="1" si="221"/>
        <v>#VALUE!</v>
      </c>
      <c r="CR163" s="393" t="e">
        <f t="shared" ca="1" si="222"/>
        <v>#VALUE!</v>
      </c>
      <c r="CS163" s="389" t="e">
        <f t="shared" ca="1" si="223"/>
        <v>#VALUE!</v>
      </c>
      <c r="CT163" s="394"/>
      <c r="CU163" s="372"/>
      <c r="CV163" s="389" t="e">
        <f t="shared" ca="1" si="255"/>
        <v>#VALUE!</v>
      </c>
      <c r="CW163" s="389" t="e">
        <f ca="1">'Site&amp;Soil'!$G$173*EXP('Site&amp;Soil'!$G$174*CV163)</f>
        <v>#VALUE!</v>
      </c>
      <c r="CX163" s="389" t="e">
        <f t="shared" ca="1" si="224"/>
        <v>#VALUE!</v>
      </c>
      <c r="CY163" s="389">
        <f t="shared" si="268"/>
        <v>0</v>
      </c>
      <c r="CZ163" s="390" t="e">
        <f t="shared" ca="1" si="225"/>
        <v>#VALUE!</v>
      </c>
      <c r="DA163" s="391">
        <f t="shared" si="226"/>
        <v>0</v>
      </c>
      <c r="DB163" s="392">
        <f t="shared" si="227"/>
        <v>0</v>
      </c>
      <c r="DC163" s="392" t="e">
        <f t="shared" ca="1" si="256"/>
        <v>#VALUE!</v>
      </c>
      <c r="DD163" s="391" t="e">
        <f t="shared" ca="1" si="257"/>
        <v>#VALUE!</v>
      </c>
      <c r="DE163" s="391" t="e">
        <f t="shared" ca="1" si="228"/>
        <v>#VALUE!</v>
      </c>
      <c r="DF163" s="391" t="e">
        <f t="shared" ca="1" si="229"/>
        <v>#VALUE!</v>
      </c>
      <c r="DG163" s="391" t="e">
        <f t="shared" ca="1" si="230"/>
        <v>#VALUE!</v>
      </c>
      <c r="DH163" s="389" t="e">
        <f t="shared" ca="1" si="231"/>
        <v>#VALUE!</v>
      </c>
      <c r="DI163" s="389" t="e">
        <f t="shared" ca="1" si="232"/>
        <v>#VALUE!</v>
      </c>
      <c r="DJ163" s="393" t="e">
        <f t="shared" ca="1" si="233"/>
        <v>#VALUE!</v>
      </c>
      <c r="DK163" s="389" t="e">
        <f t="shared" ca="1" si="234"/>
        <v>#VALUE!</v>
      </c>
      <c r="DL163" s="394"/>
      <c r="DM163" s="372"/>
      <c r="DN163" s="389" t="e">
        <f t="shared" ca="1" si="258"/>
        <v>#VALUE!</v>
      </c>
      <c r="DO163" s="389" t="e">
        <f ca="1">'Site&amp;Soil'!$H$173*EXP('Site&amp;Soil'!$H$174*DN163)</f>
        <v>#VALUE!</v>
      </c>
      <c r="DP163" s="389" t="e">
        <f t="shared" ca="1" si="235"/>
        <v>#VALUE!</v>
      </c>
      <c r="DQ163" s="389">
        <f t="shared" si="269"/>
        <v>0</v>
      </c>
      <c r="DR163" s="390" t="e">
        <f t="shared" ca="1" si="236"/>
        <v>#VALUE!</v>
      </c>
      <c r="DS163" s="391">
        <f t="shared" si="237"/>
        <v>0</v>
      </c>
      <c r="DT163" s="392">
        <f t="shared" si="238"/>
        <v>0</v>
      </c>
      <c r="DU163" s="392" t="e">
        <f t="shared" ca="1" si="259"/>
        <v>#VALUE!</v>
      </c>
      <c r="DV163" s="391" t="e">
        <f t="shared" ca="1" si="260"/>
        <v>#VALUE!</v>
      </c>
      <c r="DW163" s="391" t="e">
        <f t="shared" ca="1" si="239"/>
        <v>#VALUE!</v>
      </c>
      <c r="DX163" s="391" t="e">
        <f t="shared" ca="1" si="240"/>
        <v>#VALUE!</v>
      </c>
      <c r="DY163" s="391" t="e">
        <f t="shared" ca="1" si="241"/>
        <v>#VALUE!</v>
      </c>
      <c r="DZ163" s="389" t="e">
        <f t="shared" ca="1" si="242"/>
        <v>#VALUE!</v>
      </c>
      <c r="EA163" s="389" t="e">
        <f t="shared" ca="1" si="243"/>
        <v>#VALUE!</v>
      </c>
      <c r="EB163" s="393" t="e">
        <f t="shared" ca="1" si="244"/>
        <v>#VALUE!</v>
      </c>
      <c r="EC163" s="389" t="e">
        <f t="shared" ca="1" si="245"/>
        <v>#VALUE!</v>
      </c>
      <c r="ED163" s="394"/>
      <c r="EE163" s="372"/>
      <c r="EF163" s="392"/>
      <c r="EG163" s="372"/>
      <c r="EH163" s="372"/>
      <c r="EI163" s="372"/>
      <c r="EJ163" s="372"/>
      <c r="EK163" s="372"/>
      <c r="EL163" s="372"/>
      <c r="EM163" s="372"/>
      <c r="EN163" s="372"/>
      <c r="EO163" s="372"/>
      <c r="EP163" s="372"/>
      <c r="EQ163" s="372"/>
      <c r="ER163" s="372"/>
      <c r="ES163" s="372"/>
      <c r="ET163" s="372"/>
    </row>
    <row r="164" spans="1:150" x14ac:dyDescent="0.2">
      <c r="A164" s="372"/>
      <c r="B164" s="372">
        <v>156</v>
      </c>
      <c r="C164" s="372" t="s">
        <v>311</v>
      </c>
      <c r="D164" s="388"/>
      <c r="E164" s="388"/>
      <c r="F164" s="19"/>
      <c r="G164" s="372"/>
      <c r="H164" s="389">
        <f t="shared" ca="1" si="261"/>
        <v>5.9337198790475938</v>
      </c>
      <c r="I164" s="389">
        <f ca="1">'Site&amp;Soil'!$F$173*EXP('Site&amp;Soil'!$F$174*H164)</f>
        <v>0</v>
      </c>
      <c r="J164" s="389">
        <f t="shared" ca="1" si="180"/>
        <v>0.45000000000000007</v>
      </c>
      <c r="K164" s="389">
        <f t="shared" ca="1" si="264"/>
        <v>0.2566091252630372</v>
      </c>
      <c r="L164" s="390">
        <f t="shared" ca="1" si="181"/>
        <v>2.9080340976759371E-3</v>
      </c>
      <c r="M164" s="391">
        <f t="shared" si="182"/>
        <v>0</v>
      </c>
      <c r="N164" s="392">
        <f t="shared" si="183"/>
        <v>0</v>
      </c>
      <c r="O164" s="392">
        <f t="shared" ca="1" si="246"/>
        <v>8980.3501689805544</v>
      </c>
      <c r="P164" s="391">
        <f t="shared" ca="1" si="247"/>
        <v>0.36723589728139722</v>
      </c>
      <c r="Q164" s="391">
        <f t="shared" ca="1" si="184"/>
        <v>2.6115164500465316E-3</v>
      </c>
      <c r="R164" s="391">
        <f t="shared" ca="1" si="185"/>
        <v>3.3204616148742414E-4</v>
      </c>
      <c r="S164" s="391">
        <f t="shared" ca="1" si="186"/>
        <v>5.0654895301313497E-3</v>
      </c>
      <c r="T164" s="389">
        <f t="shared" ca="1" si="187"/>
        <v>5.938785368577725</v>
      </c>
      <c r="U164" s="389">
        <f t="shared" ca="1" si="188"/>
        <v>0.42245341585997631</v>
      </c>
      <c r="V164" s="393">
        <f t="shared" ca="1" si="189"/>
        <v>2.9773938767976875E-3</v>
      </c>
      <c r="W164" s="389">
        <f t="shared" ca="1" si="190"/>
        <v>-6.6164308373281933E-3</v>
      </c>
      <c r="X164" s="394"/>
      <c r="Y164" s="372"/>
      <c r="Z164" s="389">
        <f t="shared" ca="1" si="262"/>
        <v>6.0295578688509961</v>
      </c>
      <c r="AA164" s="389">
        <f ca="1">'Site&amp;Soil'!$G$173*EXP('Site&amp;Soil'!$G$174*Z164)</f>
        <v>0</v>
      </c>
      <c r="AB164" s="389">
        <f t="shared" ca="1" si="191"/>
        <v>0.41625000000000001</v>
      </c>
      <c r="AC164" s="389">
        <f t="shared" si="265"/>
        <v>0</v>
      </c>
      <c r="AD164" s="390">
        <f t="shared" ca="1" si="192"/>
        <v>0</v>
      </c>
      <c r="AE164" s="391">
        <f t="shared" si="193"/>
        <v>0</v>
      </c>
      <c r="AF164" s="392">
        <f t="shared" si="194"/>
        <v>0</v>
      </c>
      <c r="AG164" s="392">
        <f t="shared" ca="1" si="248"/>
        <v>0</v>
      </c>
      <c r="AH164" s="391">
        <f t="shared" ca="1" si="249"/>
        <v>0</v>
      </c>
      <c r="AI164" s="391">
        <f t="shared" ca="1" si="195"/>
        <v>0</v>
      </c>
      <c r="AJ164" s="391">
        <f t="shared" ca="1" si="196"/>
        <v>0</v>
      </c>
      <c r="AK164" s="391">
        <f t="shared" ca="1" si="197"/>
        <v>7.9770849606588385E-4</v>
      </c>
      <c r="AL164" s="389">
        <f t="shared" ca="1" si="198"/>
        <v>6.0303555773470618</v>
      </c>
      <c r="AM164" s="389">
        <f t="shared" ca="1" si="199"/>
        <v>0.42888550907071449</v>
      </c>
      <c r="AN164" s="393">
        <f t="shared" ca="1" si="200"/>
        <v>0</v>
      </c>
      <c r="AO164" s="389">
        <f t="shared" ca="1" si="201"/>
        <v>7.1528982025169663E-3</v>
      </c>
      <c r="AP164" s="394"/>
      <c r="AQ164" s="372"/>
      <c r="AR164" s="389">
        <f t="shared" ca="1" si="263"/>
        <v>4.6199999999999957</v>
      </c>
      <c r="AS164" s="389">
        <f ca="1">'Site&amp;Soil'!$H$173*EXP('Site&amp;Soil'!$H$174*AR164)</f>
        <v>0</v>
      </c>
      <c r="AT164" s="389">
        <f t="shared" ca="1" si="202"/>
        <v>0.38250000000000001</v>
      </c>
      <c r="AU164" s="389">
        <f t="shared" si="266"/>
        <v>0</v>
      </c>
      <c r="AV164" s="390">
        <f t="shared" ca="1" si="203"/>
        <v>0</v>
      </c>
      <c r="AW164" s="391">
        <f t="shared" si="204"/>
        <v>0</v>
      </c>
      <c r="AX164" s="392">
        <f t="shared" si="205"/>
        <v>0</v>
      </c>
      <c r="AY164" s="392">
        <f t="shared" ca="1" si="250"/>
        <v>0</v>
      </c>
      <c r="AZ164" s="391">
        <f t="shared" ca="1" si="251"/>
        <v>0</v>
      </c>
      <c r="BA164" s="391">
        <f t="shared" ca="1" si="206"/>
        <v>0</v>
      </c>
      <c r="BB164" s="391">
        <f t="shared" ca="1" si="207"/>
        <v>0</v>
      </c>
      <c r="BC164" s="391">
        <f t="shared" ca="1" si="208"/>
        <v>0</v>
      </c>
      <c r="BD164" s="389">
        <f t="shared" ca="1" si="209"/>
        <v>4.6199999999999957</v>
      </c>
      <c r="BE164" s="389">
        <f t="shared" ca="1" si="210"/>
        <v>8.4149999999998212E-2</v>
      </c>
      <c r="BF164" s="393">
        <f t="shared" ca="1" si="211"/>
        <v>0</v>
      </c>
      <c r="BG164" s="389">
        <f t="shared" ca="1" si="212"/>
        <v>0</v>
      </c>
      <c r="BH164" s="394"/>
      <c r="BI164" s="372"/>
      <c r="BJ164" s="392"/>
      <c r="BK164" s="372"/>
      <c r="BL164" s="372"/>
      <c r="BM164" s="372"/>
      <c r="BN164" s="372"/>
      <c r="BO164" s="372"/>
      <c r="BP164" s="372"/>
      <c r="BQ164" s="372"/>
      <c r="BR164" s="372"/>
      <c r="BS164" s="372"/>
      <c r="BT164" s="372"/>
      <c r="BU164" s="372"/>
      <c r="BV164" s="372"/>
      <c r="BW164" s="372"/>
      <c r="BX164" s="372"/>
      <c r="BZ164" s="388"/>
      <c r="CA164" s="388"/>
      <c r="CB164" s="19"/>
      <c r="CC164" s="372"/>
      <c r="CD164" s="389" t="e">
        <f t="shared" ca="1" si="252"/>
        <v>#VALUE!</v>
      </c>
      <c r="CE164" s="389" t="e">
        <f ca="1">'Site&amp;Soil'!$F$173*EXP('Site&amp;Soil'!$F$174*CD164)</f>
        <v>#VALUE!</v>
      </c>
      <c r="CF164" s="389" t="e">
        <f t="shared" ca="1" si="213"/>
        <v>#VALUE!</v>
      </c>
      <c r="CG164" s="389">
        <f t="shared" si="267"/>
        <v>0</v>
      </c>
      <c r="CH164" s="390" t="e">
        <f t="shared" ca="1" si="214"/>
        <v>#VALUE!</v>
      </c>
      <c r="CI164" s="391">
        <f t="shared" si="215"/>
        <v>0</v>
      </c>
      <c r="CJ164" s="392">
        <f t="shared" si="216"/>
        <v>0</v>
      </c>
      <c r="CK164" s="392" t="e">
        <f t="shared" ca="1" si="253"/>
        <v>#VALUE!</v>
      </c>
      <c r="CL164" s="391" t="e">
        <f t="shared" ca="1" si="254"/>
        <v>#VALUE!</v>
      </c>
      <c r="CM164" s="391" t="e">
        <f t="shared" ca="1" si="217"/>
        <v>#VALUE!</v>
      </c>
      <c r="CN164" s="391" t="e">
        <f t="shared" ca="1" si="218"/>
        <v>#VALUE!</v>
      </c>
      <c r="CO164" s="391" t="e">
        <f t="shared" ca="1" si="219"/>
        <v>#VALUE!</v>
      </c>
      <c r="CP164" s="389" t="e">
        <f t="shared" ca="1" si="220"/>
        <v>#VALUE!</v>
      </c>
      <c r="CQ164" s="389" t="e">
        <f t="shared" ca="1" si="221"/>
        <v>#VALUE!</v>
      </c>
      <c r="CR164" s="393" t="e">
        <f t="shared" ca="1" si="222"/>
        <v>#VALUE!</v>
      </c>
      <c r="CS164" s="389" t="e">
        <f t="shared" ca="1" si="223"/>
        <v>#VALUE!</v>
      </c>
      <c r="CT164" s="394"/>
      <c r="CU164" s="372"/>
      <c r="CV164" s="389" t="e">
        <f t="shared" ca="1" si="255"/>
        <v>#VALUE!</v>
      </c>
      <c r="CW164" s="389" t="e">
        <f ca="1">'Site&amp;Soil'!$G$173*EXP('Site&amp;Soil'!$G$174*CV164)</f>
        <v>#VALUE!</v>
      </c>
      <c r="CX164" s="389" t="e">
        <f t="shared" ca="1" si="224"/>
        <v>#VALUE!</v>
      </c>
      <c r="CY164" s="389">
        <f t="shared" si="268"/>
        <v>0</v>
      </c>
      <c r="CZ164" s="390" t="e">
        <f t="shared" ca="1" si="225"/>
        <v>#VALUE!</v>
      </c>
      <c r="DA164" s="391">
        <f t="shared" si="226"/>
        <v>0</v>
      </c>
      <c r="DB164" s="392">
        <f t="shared" si="227"/>
        <v>0</v>
      </c>
      <c r="DC164" s="392" t="e">
        <f t="shared" ca="1" si="256"/>
        <v>#VALUE!</v>
      </c>
      <c r="DD164" s="391" t="e">
        <f t="shared" ca="1" si="257"/>
        <v>#VALUE!</v>
      </c>
      <c r="DE164" s="391" t="e">
        <f t="shared" ca="1" si="228"/>
        <v>#VALUE!</v>
      </c>
      <c r="DF164" s="391" t="e">
        <f t="shared" ca="1" si="229"/>
        <v>#VALUE!</v>
      </c>
      <c r="DG164" s="391" t="e">
        <f t="shared" ca="1" si="230"/>
        <v>#VALUE!</v>
      </c>
      <c r="DH164" s="389" t="e">
        <f t="shared" ca="1" si="231"/>
        <v>#VALUE!</v>
      </c>
      <c r="DI164" s="389" t="e">
        <f t="shared" ca="1" si="232"/>
        <v>#VALUE!</v>
      </c>
      <c r="DJ164" s="393" t="e">
        <f t="shared" ca="1" si="233"/>
        <v>#VALUE!</v>
      </c>
      <c r="DK164" s="389" t="e">
        <f t="shared" ca="1" si="234"/>
        <v>#VALUE!</v>
      </c>
      <c r="DL164" s="394"/>
      <c r="DM164" s="372"/>
      <c r="DN164" s="389" t="e">
        <f t="shared" ca="1" si="258"/>
        <v>#VALUE!</v>
      </c>
      <c r="DO164" s="389" t="e">
        <f ca="1">'Site&amp;Soil'!$H$173*EXP('Site&amp;Soil'!$H$174*DN164)</f>
        <v>#VALUE!</v>
      </c>
      <c r="DP164" s="389" t="e">
        <f t="shared" ca="1" si="235"/>
        <v>#VALUE!</v>
      </c>
      <c r="DQ164" s="389">
        <f t="shared" si="269"/>
        <v>0</v>
      </c>
      <c r="DR164" s="390" t="e">
        <f t="shared" ca="1" si="236"/>
        <v>#VALUE!</v>
      </c>
      <c r="DS164" s="391">
        <f t="shared" si="237"/>
        <v>0</v>
      </c>
      <c r="DT164" s="392">
        <f t="shared" si="238"/>
        <v>0</v>
      </c>
      <c r="DU164" s="392" t="e">
        <f t="shared" ca="1" si="259"/>
        <v>#VALUE!</v>
      </c>
      <c r="DV164" s="391" t="e">
        <f t="shared" ca="1" si="260"/>
        <v>#VALUE!</v>
      </c>
      <c r="DW164" s="391" t="e">
        <f t="shared" ca="1" si="239"/>
        <v>#VALUE!</v>
      </c>
      <c r="DX164" s="391" t="e">
        <f t="shared" ca="1" si="240"/>
        <v>#VALUE!</v>
      </c>
      <c r="DY164" s="391" t="e">
        <f t="shared" ca="1" si="241"/>
        <v>#VALUE!</v>
      </c>
      <c r="DZ164" s="389" t="e">
        <f t="shared" ca="1" si="242"/>
        <v>#VALUE!</v>
      </c>
      <c r="EA164" s="389" t="e">
        <f t="shared" ca="1" si="243"/>
        <v>#VALUE!</v>
      </c>
      <c r="EB164" s="393" t="e">
        <f t="shared" ca="1" si="244"/>
        <v>#VALUE!</v>
      </c>
      <c r="EC164" s="389" t="e">
        <f t="shared" ca="1" si="245"/>
        <v>#VALUE!</v>
      </c>
      <c r="ED164" s="394"/>
      <c r="EE164" s="372"/>
      <c r="EF164" s="392"/>
      <c r="EG164" s="372"/>
      <c r="EH164" s="372"/>
      <c r="EI164" s="372"/>
      <c r="EJ164" s="372"/>
      <c r="EK164" s="372"/>
      <c r="EL164" s="372"/>
      <c r="EM164" s="372"/>
      <c r="EN164" s="372"/>
      <c r="EO164" s="372"/>
      <c r="EP164" s="372"/>
      <c r="EQ164" s="372"/>
      <c r="ER164" s="372"/>
      <c r="ES164" s="372"/>
      <c r="ET164" s="372"/>
    </row>
    <row r="165" spans="1:150" x14ac:dyDescent="0.2">
      <c r="A165" s="372">
        <f>A153+1</f>
        <v>14</v>
      </c>
      <c r="B165" s="372">
        <v>157</v>
      </c>
      <c r="C165" s="372" t="s">
        <v>300</v>
      </c>
      <c r="D165" s="388">
        <f ca="1">OFFSET(Apply_Lime!$H$16,$A165,0)</f>
        <v>0</v>
      </c>
      <c r="E165" s="388">
        <f ca="1">OFFSET(Apply_Lime!$I$16,$A165,0)*E$7</f>
        <v>0</v>
      </c>
      <c r="F165" s="388">
        <f ca="1">OFFSET(Apply_Lime!$I$16,$A165,0)*F$7</f>
        <v>0</v>
      </c>
      <c r="G165" s="372"/>
      <c r="H165" s="389">
        <f t="shared" ca="1" si="261"/>
        <v>5.9321689377403972</v>
      </c>
      <c r="I165" s="389">
        <f ca="1">'Site&amp;Soil'!$F$173*EXP('Site&amp;Soil'!$F$174*H165)</f>
        <v>0</v>
      </c>
      <c r="J165" s="389">
        <f t="shared" ca="1" si="180"/>
        <v>0.45000000000000007</v>
      </c>
      <c r="K165" s="389">
        <f t="shared" ca="1" si="264"/>
        <v>9.1496801351106175E-2</v>
      </c>
      <c r="L165" s="390">
        <f t="shared" ca="1" si="181"/>
        <v>1.0407045421796908E-3</v>
      </c>
      <c r="M165" s="391">
        <f t="shared" ca="1" si="182"/>
        <v>0</v>
      </c>
      <c r="N165" s="392">
        <f t="shared" ca="1" si="183"/>
        <v>0</v>
      </c>
      <c r="O165" s="392">
        <f t="shared" ca="1" si="246"/>
        <v>8916.488405010623</v>
      </c>
      <c r="P165" s="391">
        <f t="shared" ca="1" si="247"/>
        <v>0.36462438083135068</v>
      </c>
      <c r="Q165" s="391">
        <f t="shared" ca="1" si="184"/>
        <v>9.2794299833871027E-4</v>
      </c>
      <c r="R165" s="391">
        <f t="shared" ca="1" si="185"/>
        <v>1.1789525436149605E-4</v>
      </c>
      <c r="S165" s="391">
        <f t="shared" ca="1" si="186"/>
        <v>1.8001060977271425E-3</v>
      </c>
      <c r="T165" s="389">
        <f t="shared" ca="1" si="187"/>
        <v>5.9339690438381245</v>
      </c>
      <c r="U165" s="389">
        <f t="shared" ca="1" si="188"/>
        <v>0.4202860697271561</v>
      </c>
      <c r="V165" s="393">
        <f t="shared" ca="1" si="189"/>
        <v>1.0445276751841974E-3</v>
      </c>
      <c r="W165" s="389">
        <f t="shared" ca="1" si="190"/>
        <v>-2.3211726115204383E-3</v>
      </c>
      <c r="X165" s="394"/>
      <c r="Y165" s="372"/>
      <c r="Z165" s="389">
        <f t="shared" ca="1" si="262"/>
        <v>6.0375084755495791</v>
      </c>
      <c r="AA165" s="389">
        <f ca="1">'Site&amp;Soil'!$G$173*EXP('Site&amp;Soil'!$G$174*Z165)</f>
        <v>0</v>
      </c>
      <c r="AB165" s="389">
        <f t="shared" ca="1" si="191"/>
        <v>0.41625000000000001</v>
      </c>
      <c r="AC165" s="389">
        <f t="shared" si="265"/>
        <v>0</v>
      </c>
      <c r="AD165" s="390">
        <f t="shared" ca="1" si="192"/>
        <v>0</v>
      </c>
      <c r="AE165" s="391">
        <f t="shared" ca="1" si="193"/>
        <v>0</v>
      </c>
      <c r="AF165" s="392">
        <f t="shared" ca="1" si="194"/>
        <v>0</v>
      </c>
      <c r="AG165" s="392">
        <f t="shared" ca="1" si="248"/>
        <v>0</v>
      </c>
      <c r="AH165" s="391">
        <f t="shared" ca="1" si="249"/>
        <v>0</v>
      </c>
      <c r="AI165" s="391">
        <f t="shared" ca="1" si="195"/>
        <v>0</v>
      </c>
      <c r="AJ165" s="391">
        <f t="shared" ca="1" si="196"/>
        <v>0</v>
      </c>
      <c r="AK165" s="391">
        <f t="shared" ca="1" si="197"/>
        <v>2.8323184230990043E-4</v>
      </c>
      <c r="AL165" s="389">
        <f t="shared" ca="1" si="198"/>
        <v>6.0377917073918894</v>
      </c>
      <c r="AM165" s="389">
        <f t="shared" ca="1" si="199"/>
        <v>0.43198079820187396</v>
      </c>
      <c r="AN165" s="393">
        <f t="shared" ca="1" si="200"/>
        <v>0</v>
      </c>
      <c r="AO165" s="389">
        <f t="shared" ca="1" si="201"/>
        <v>2.5093757962383117E-3</v>
      </c>
      <c r="AP165" s="394"/>
      <c r="AQ165" s="372"/>
      <c r="AR165" s="389">
        <f t="shared" ca="1" si="263"/>
        <v>4.6199999999999957</v>
      </c>
      <c r="AS165" s="389">
        <f ca="1">'Site&amp;Soil'!$H$173*EXP('Site&amp;Soil'!$H$174*AR165)</f>
        <v>0</v>
      </c>
      <c r="AT165" s="389">
        <f t="shared" ca="1" si="202"/>
        <v>0.38250000000000001</v>
      </c>
      <c r="AU165" s="389">
        <f t="shared" si="266"/>
        <v>0</v>
      </c>
      <c r="AV165" s="390">
        <f t="shared" ca="1" si="203"/>
        <v>0</v>
      </c>
      <c r="AW165" s="391">
        <f t="shared" ca="1" si="204"/>
        <v>0</v>
      </c>
      <c r="AX165" s="392">
        <f t="shared" ca="1" si="205"/>
        <v>0</v>
      </c>
      <c r="AY165" s="392">
        <f t="shared" ca="1" si="250"/>
        <v>0</v>
      </c>
      <c r="AZ165" s="391">
        <f t="shared" ca="1" si="251"/>
        <v>0</v>
      </c>
      <c r="BA165" s="391">
        <f t="shared" ca="1" si="206"/>
        <v>0</v>
      </c>
      <c r="BB165" s="391">
        <f t="shared" ca="1" si="207"/>
        <v>0</v>
      </c>
      <c r="BC165" s="391">
        <f t="shared" ca="1" si="208"/>
        <v>0</v>
      </c>
      <c r="BD165" s="389">
        <f t="shared" ca="1" si="209"/>
        <v>4.6199999999999957</v>
      </c>
      <c r="BE165" s="389">
        <f t="shared" ca="1" si="210"/>
        <v>8.4149999999998212E-2</v>
      </c>
      <c r="BF165" s="393">
        <f t="shared" ca="1" si="211"/>
        <v>0</v>
      </c>
      <c r="BG165" s="389">
        <f t="shared" ca="1" si="212"/>
        <v>0</v>
      </c>
      <c r="BH165" s="394"/>
      <c r="BI165" s="372"/>
      <c r="BJ165" s="392"/>
      <c r="BK165" s="372"/>
      <c r="BL165" s="372"/>
      <c r="BM165" s="372"/>
      <c r="BN165" s="372"/>
      <c r="BO165" s="372"/>
      <c r="BP165" s="372"/>
      <c r="BQ165" s="372"/>
      <c r="BR165" s="372"/>
      <c r="BS165" s="372"/>
      <c r="BT165" s="372"/>
      <c r="BU165" s="372"/>
      <c r="BV165" s="372"/>
      <c r="BW165" s="372"/>
      <c r="BX165" s="372"/>
      <c r="BZ165" s="388">
        <f ca="1">OFFSET(Apply_Lime!$O$16,$A165,0)</f>
        <v>0</v>
      </c>
      <c r="CA165" s="388">
        <f ca="1">OFFSET(Apply_Lime!$P$16,$A165,0)*CA$7</f>
        <v>0</v>
      </c>
      <c r="CB165" s="388">
        <f ca="1">OFFSET(Apply_Lime!$P$16,$A165,0)*CB$7</f>
        <v>0</v>
      </c>
      <c r="CC165" s="372"/>
      <c r="CD165" s="389" t="e">
        <f t="shared" ca="1" si="252"/>
        <v>#VALUE!</v>
      </c>
      <c r="CE165" s="389" t="e">
        <f ca="1">'Site&amp;Soil'!$F$173*EXP('Site&amp;Soil'!$F$174*CD165)</f>
        <v>#VALUE!</v>
      </c>
      <c r="CF165" s="389" t="e">
        <f t="shared" ca="1" si="213"/>
        <v>#VALUE!</v>
      </c>
      <c r="CG165" s="389">
        <f t="shared" si="267"/>
        <v>0</v>
      </c>
      <c r="CH165" s="390" t="e">
        <f t="shared" ca="1" si="214"/>
        <v>#VALUE!</v>
      </c>
      <c r="CI165" s="391">
        <f t="shared" ca="1" si="215"/>
        <v>0</v>
      </c>
      <c r="CJ165" s="392">
        <f t="shared" ca="1" si="216"/>
        <v>0</v>
      </c>
      <c r="CK165" s="392" t="e">
        <f t="shared" ca="1" si="253"/>
        <v>#VALUE!</v>
      </c>
      <c r="CL165" s="391" t="e">
        <f t="shared" ca="1" si="254"/>
        <v>#VALUE!</v>
      </c>
      <c r="CM165" s="391" t="e">
        <f t="shared" ca="1" si="217"/>
        <v>#VALUE!</v>
      </c>
      <c r="CN165" s="391" t="e">
        <f t="shared" ca="1" si="218"/>
        <v>#VALUE!</v>
      </c>
      <c r="CO165" s="391" t="e">
        <f t="shared" ca="1" si="219"/>
        <v>#VALUE!</v>
      </c>
      <c r="CP165" s="389" t="e">
        <f t="shared" ca="1" si="220"/>
        <v>#VALUE!</v>
      </c>
      <c r="CQ165" s="389" t="e">
        <f t="shared" ca="1" si="221"/>
        <v>#VALUE!</v>
      </c>
      <c r="CR165" s="393" t="e">
        <f t="shared" ca="1" si="222"/>
        <v>#VALUE!</v>
      </c>
      <c r="CS165" s="389" t="e">
        <f t="shared" ca="1" si="223"/>
        <v>#VALUE!</v>
      </c>
      <c r="CT165" s="394"/>
      <c r="CU165" s="372"/>
      <c r="CV165" s="389" t="e">
        <f t="shared" ca="1" si="255"/>
        <v>#VALUE!</v>
      </c>
      <c r="CW165" s="389" t="e">
        <f ca="1">'Site&amp;Soil'!$G$173*EXP('Site&amp;Soil'!$G$174*CV165)</f>
        <v>#VALUE!</v>
      </c>
      <c r="CX165" s="389" t="e">
        <f t="shared" ca="1" si="224"/>
        <v>#VALUE!</v>
      </c>
      <c r="CY165" s="389">
        <f t="shared" si="268"/>
        <v>0</v>
      </c>
      <c r="CZ165" s="390" t="e">
        <f t="shared" ca="1" si="225"/>
        <v>#VALUE!</v>
      </c>
      <c r="DA165" s="391">
        <f t="shared" ca="1" si="226"/>
        <v>0</v>
      </c>
      <c r="DB165" s="392">
        <f t="shared" ca="1" si="227"/>
        <v>0</v>
      </c>
      <c r="DC165" s="392" t="e">
        <f t="shared" ca="1" si="256"/>
        <v>#VALUE!</v>
      </c>
      <c r="DD165" s="391" t="e">
        <f t="shared" ca="1" si="257"/>
        <v>#VALUE!</v>
      </c>
      <c r="DE165" s="391" t="e">
        <f t="shared" ca="1" si="228"/>
        <v>#VALUE!</v>
      </c>
      <c r="DF165" s="391" t="e">
        <f t="shared" ca="1" si="229"/>
        <v>#VALUE!</v>
      </c>
      <c r="DG165" s="391" t="e">
        <f t="shared" ca="1" si="230"/>
        <v>#VALUE!</v>
      </c>
      <c r="DH165" s="389" t="e">
        <f t="shared" ca="1" si="231"/>
        <v>#VALUE!</v>
      </c>
      <c r="DI165" s="389" t="e">
        <f t="shared" ca="1" si="232"/>
        <v>#VALUE!</v>
      </c>
      <c r="DJ165" s="393" t="e">
        <f t="shared" ca="1" si="233"/>
        <v>#VALUE!</v>
      </c>
      <c r="DK165" s="389" t="e">
        <f t="shared" ca="1" si="234"/>
        <v>#VALUE!</v>
      </c>
      <c r="DL165" s="394"/>
      <c r="DM165" s="372"/>
      <c r="DN165" s="389" t="e">
        <f t="shared" ca="1" si="258"/>
        <v>#VALUE!</v>
      </c>
      <c r="DO165" s="389" t="e">
        <f ca="1">'Site&amp;Soil'!$H$173*EXP('Site&amp;Soil'!$H$174*DN165)</f>
        <v>#VALUE!</v>
      </c>
      <c r="DP165" s="389" t="e">
        <f t="shared" ca="1" si="235"/>
        <v>#VALUE!</v>
      </c>
      <c r="DQ165" s="389">
        <f t="shared" si="269"/>
        <v>0</v>
      </c>
      <c r="DR165" s="390" t="e">
        <f t="shared" ca="1" si="236"/>
        <v>#VALUE!</v>
      </c>
      <c r="DS165" s="391">
        <f t="shared" ca="1" si="237"/>
        <v>0</v>
      </c>
      <c r="DT165" s="392">
        <f t="shared" ca="1" si="238"/>
        <v>0</v>
      </c>
      <c r="DU165" s="392" t="e">
        <f t="shared" ca="1" si="259"/>
        <v>#VALUE!</v>
      </c>
      <c r="DV165" s="391" t="e">
        <f t="shared" ca="1" si="260"/>
        <v>#VALUE!</v>
      </c>
      <c r="DW165" s="391" t="e">
        <f t="shared" ca="1" si="239"/>
        <v>#VALUE!</v>
      </c>
      <c r="DX165" s="391" t="e">
        <f t="shared" ca="1" si="240"/>
        <v>#VALUE!</v>
      </c>
      <c r="DY165" s="391" t="e">
        <f t="shared" ca="1" si="241"/>
        <v>#VALUE!</v>
      </c>
      <c r="DZ165" s="389" t="e">
        <f t="shared" ca="1" si="242"/>
        <v>#VALUE!</v>
      </c>
      <c r="EA165" s="389" t="e">
        <f t="shared" ca="1" si="243"/>
        <v>#VALUE!</v>
      </c>
      <c r="EB165" s="393" t="e">
        <f t="shared" ca="1" si="244"/>
        <v>#VALUE!</v>
      </c>
      <c r="EC165" s="389" t="e">
        <f t="shared" ca="1" si="245"/>
        <v>#VALUE!</v>
      </c>
      <c r="ED165" s="394"/>
      <c r="EE165" s="372"/>
      <c r="EF165" s="392"/>
      <c r="EG165" s="372"/>
      <c r="EH165" s="372"/>
      <c r="EI165" s="372"/>
      <c r="EJ165" s="372"/>
      <c r="EK165" s="372"/>
      <c r="EL165" s="372"/>
      <c r="EM165" s="372"/>
      <c r="EN165" s="372"/>
      <c r="EO165" s="372"/>
      <c r="EP165" s="372"/>
      <c r="EQ165" s="372"/>
      <c r="ER165" s="372"/>
      <c r="ES165" s="372"/>
      <c r="ET165" s="372"/>
    </row>
    <row r="166" spans="1:150" x14ac:dyDescent="0.2">
      <c r="A166" s="372"/>
      <c r="B166" s="372">
        <v>158</v>
      </c>
      <c r="C166" s="372" t="s">
        <v>301</v>
      </c>
      <c r="D166" s="19"/>
      <c r="E166" s="19"/>
      <c r="F166" s="19"/>
      <c r="G166" s="372"/>
      <c r="H166" s="389">
        <f t="shared" ca="1" si="261"/>
        <v>5.9316478712266036</v>
      </c>
      <c r="I166" s="389">
        <f ca="1">'Site&amp;Soil'!$F$173*EXP('Site&amp;Soil'!$F$174*H166)</f>
        <v>0</v>
      </c>
      <c r="J166" s="389">
        <f t="shared" ca="1" si="180"/>
        <v>0.45000000000000007</v>
      </c>
      <c r="K166" s="389">
        <f t="shared" ca="1" si="264"/>
        <v>0.1373529669593018</v>
      </c>
      <c r="L166" s="390">
        <f t="shared" ca="1" si="181"/>
        <v>1.564210250961158E-3</v>
      </c>
      <c r="M166" s="391">
        <f t="shared" si="182"/>
        <v>0</v>
      </c>
      <c r="N166" s="392">
        <f t="shared" si="183"/>
        <v>0</v>
      </c>
      <c r="O166" s="392">
        <f t="shared" ca="1" si="246"/>
        <v>8893.7965790654325</v>
      </c>
      <c r="P166" s="391">
        <f t="shared" ca="1" si="247"/>
        <v>0.36369643783301198</v>
      </c>
      <c r="Q166" s="391">
        <f t="shared" ca="1" si="184"/>
        <v>1.391176777893743E-3</v>
      </c>
      <c r="R166" s="391">
        <f t="shared" ca="1" si="185"/>
        <v>1.7670403101849134E-4</v>
      </c>
      <c r="S166" s="391">
        <f t="shared" ca="1" si="186"/>
        <v>2.6988283263894475E-3</v>
      </c>
      <c r="T166" s="389">
        <f t="shared" ca="1" si="187"/>
        <v>5.934346699552993</v>
      </c>
      <c r="U166" s="389">
        <f t="shared" ca="1" si="188"/>
        <v>0.42045601479884692</v>
      </c>
      <c r="V166" s="393">
        <f t="shared" ca="1" si="189"/>
        <v>1.57002046792391E-3</v>
      </c>
      <c r="W166" s="389">
        <f t="shared" ca="1" si="190"/>
        <v>-3.4889343731642438E-3</v>
      </c>
      <c r="X166" s="394"/>
      <c r="Y166" s="372"/>
      <c r="Z166" s="389">
        <f t="shared" ca="1" si="262"/>
        <v>6.0403010831881279</v>
      </c>
      <c r="AA166" s="389">
        <f ca="1">'Site&amp;Soil'!$G$173*EXP('Site&amp;Soil'!$G$174*Z166)</f>
        <v>0</v>
      </c>
      <c r="AB166" s="389">
        <f t="shared" ca="1" si="191"/>
        <v>0.41625000000000001</v>
      </c>
      <c r="AC166" s="389">
        <f t="shared" si="265"/>
        <v>0</v>
      </c>
      <c r="AD166" s="390">
        <f t="shared" ca="1" si="192"/>
        <v>0</v>
      </c>
      <c r="AE166" s="391">
        <f t="shared" si="193"/>
        <v>0</v>
      </c>
      <c r="AF166" s="392">
        <f t="shared" si="194"/>
        <v>0</v>
      </c>
      <c r="AG166" s="392">
        <f t="shared" ca="1" si="248"/>
        <v>0</v>
      </c>
      <c r="AH166" s="391">
        <f t="shared" ca="1" si="249"/>
        <v>0</v>
      </c>
      <c r="AI166" s="391">
        <f t="shared" ca="1" si="195"/>
        <v>0</v>
      </c>
      <c r="AJ166" s="391">
        <f t="shared" ca="1" si="196"/>
        <v>0</v>
      </c>
      <c r="AK166" s="391">
        <f t="shared" ca="1" si="197"/>
        <v>4.2451418863301223E-4</v>
      </c>
      <c r="AL166" s="389">
        <f t="shared" ca="1" si="198"/>
        <v>6.0407255973767606</v>
      </c>
      <c r="AM166" s="389">
        <f t="shared" ca="1" si="199"/>
        <v>0.4332020299080766</v>
      </c>
      <c r="AN166" s="393">
        <f t="shared" ca="1" si="200"/>
        <v>0</v>
      </c>
      <c r="AO166" s="389">
        <f t="shared" ca="1" si="201"/>
        <v>3.7718209439613452E-3</v>
      </c>
      <c r="AP166" s="394"/>
      <c r="AQ166" s="372"/>
      <c r="AR166" s="389">
        <f t="shared" ca="1" si="263"/>
        <v>4.6199999999999957</v>
      </c>
      <c r="AS166" s="389">
        <f ca="1">'Site&amp;Soil'!$H$173*EXP('Site&amp;Soil'!$H$174*AR166)</f>
        <v>0</v>
      </c>
      <c r="AT166" s="389">
        <f t="shared" ca="1" si="202"/>
        <v>0.38250000000000001</v>
      </c>
      <c r="AU166" s="389">
        <f t="shared" si="266"/>
        <v>0</v>
      </c>
      <c r="AV166" s="390">
        <f t="shared" ca="1" si="203"/>
        <v>0</v>
      </c>
      <c r="AW166" s="391">
        <f t="shared" si="204"/>
        <v>0</v>
      </c>
      <c r="AX166" s="392">
        <f t="shared" si="205"/>
        <v>0</v>
      </c>
      <c r="AY166" s="392">
        <f t="shared" ca="1" si="250"/>
        <v>0</v>
      </c>
      <c r="AZ166" s="391">
        <f t="shared" ca="1" si="251"/>
        <v>0</v>
      </c>
      <c r="BA166" s="391">
        <f t="shared" ca="1" si="206"/>
        <v>0</v>
      </c>
      <c r="BB166" s="391">
        <f t="shared" ca="1" si="207"/>
        <v>0</v>
      </c>
      <c r="BC166" s="391">
        <f t="shared" ca="1" si="208"/>
        <v>0</v>
      </c>
      <c r="BD166" s="389">
        <f t="shared" ca="1" si="209"/>
        <v>4.6199999999999957</v>
      </c>
      <c r="BE166" s="389">
        <f t="shared" ca="1" si="210"/>
        <v>8.4149999999998212E-2</v>
      </c>
      <c r="BF166" s="393">
        <f t="shared" ca="1" si="211"/>
        <v>0</v>
      </c>
      <c r="BG166" s="389">
        <f t="shared" ca="1" si="212"/>
        <v>0</v>
      </c>
      <c r="BH166" s="394"/>
      <c r="BI166" s="372"/>
      <c r="BJ166" s="392"/>
      <c r="BK166" s="372"/>
      <c r="BL166" s="372"/>
      <c r="BM166" s="372"/>
      <c r="BN166" s="372"/>
      <c r="BO166" s="372"/>
      <c r="BP166" s="372"/>
      <c r="BQ166" s="372"/>
      <c r="BR166" s="372"/>
      <c r="BS166" s="372"/>
      <c r="BT166" s="372"/>
      <c r="BU166" s="372"/>
      <c r="BV166" s="372"/>
      <c r="BW166" s="372"/>
      <c r="BX166" s="372"/>
      <c r="BZ166" s="19"/>
      <c r="CA166" s="19"/>
      <c r="CB166" s="19"/>
      <c r="CC166" s="372"/>
      <c r="CD166" s="389" t="e">
        <f t="shared" ca="1" si="252"/>
        <v>#VALUE!</v>
      </c>
      <c r="CE166" s="389" t="e">
        <f ca="1">'Site&amp;Soil'!$F$173*EXP('Site&amp;Soil'!$F$174*CD166)</f>
        <v>#VALUE!</v>
      </c>
      <c r="CF166" s="389" t="e">
        <f t="shared" ca="1" si="213"/>
        <v>#VALUE!</v>
      </c>
      <c r="CG166" s="389">
        <f t="shared" si="267"/>
        <v>0</v>
      </c>
      <c r="CH166" s="390" t="e">
        <f t="shared" ca="1" si="214"/>
        <v>#VALUE!</v>
      </c>
      <c r="CI166" s="391">
        <f t="shared" si="215"/>
        <v>0</v>
      </c>
      <c r="CJ166" s="392">
        <f t="shared" si="216"/>
        <v>0</v>
      </c>
      <c r="CK166" s="392" t="e">
        <f t="shared" ca="1" si="253"/>
        <v>#VALUE!</v>
      </c>
      <c r="CL166" s="391" t="e">
        <f t="shared" ca="1" si="254"/>
        <v>#VALUE!</v>
      </c>
      <c r="CM166" s="391" t="e">
        <f t="shared" ca="1" si="217"/>
        <v>#VALUE!</v>
      </c>
      <c r="CN166" s="391" t="e">
        <f t="shared" ca="1" si="218"/>
        <v>#VALUE!</v>
      </c>
      <c r="CO166" s="391" t="e">
        <f t="shared" ca="1" si="219"/>
        <v>#VALUE!</v>
      </c>
      <c r="CP166" s="389" t="e">
        <f t="shared" ca="1" si="220"/>
        <v>#VALUE!</v>
      </c>
      <c r="CQ166" s="389" t="e">
        <f t="shared" ca="1" si="221"/>
        <v>#VALUE!</v>
      </c>
      <c r="CR166" s="393" t="e">
        <f t="shared" ca="1" si="222"/>
        <v>#VALUE!</v>
      </c>
      <c r="CS166" s="389" t="e">
        <f t="shared" ca="1" si="223"/>
        <v>#VALUE!</v>
      </c>
      <c r="CT166" s="394"/>
      <c r="CU166" s="372"/>
      <c r="CV166" s="389" t="e">
        <f t="shared" ca="1" si="255"/>
        <v>#VALUE!</v>
      </c>
      <c r="CW166" s="389" t="e">
        <f ca="1">'Site&amp;Soil'!$G$173*EXP('Site&amp;Soil'!$G$174*CV166)</f>
        <v>#VALUE!</v>
      </c>
      <c r="CX166" s="389" t="e">
        <f t="shared" ca="1" si="224"/>
        <v>#VALUE!</v>
      </c>
      <c r="CY166" s="389">
        <f t="shared" si="268"/>
        <v>0</v>
      </c>
      <c r="CZ166" s="390" t="e">
        <f t="shared" ca="1" si="225"/>
        <v>#VALUE!</v>
      </c>
      <c r="DA166" s="391">
        <f t="shared" si="226"/>
        <v>0</v>
      </c>
      <c r="DB166" s="392">
        <f t="shared" si="227"/>
        <v>0</v>
      </c>
      <c r="DC166" s="392" t="e">
        <f t="shared" ca="1" si="256"/>
        <v>#VALUE!</v>
      </c>
      <c r="DD166" s="391" t="e">
        <f t="shared" ca="1" si="257"/>
        <v>#VALUE!</v>
      </c>
      <c r="DE166" s="391" t="e">
        <f t="shared" ca="1" si="228"/>
        <v>#VALUE!</v>
      </c>
      <c r="DF166" s="391" t="e">
        <f t="shared" ca="1" si="229"/>
        <v>#VALUE!</v>
      </c>
      <c r="DG166" s="391" t="e">
        <f t="shared" ca="1" si="230"/>
        <v>#VALUE!</v>
      </c>
      <c r="DH166" s="389" t="e">
        <f t="shared" ca="1" si="231"/>
        <v>#VALUE!</v>
      </c>
      <c r="DI166" s="389" t="e">
        <f t="shared" ca="1" si="232"/>
        <v>#VALUE!</v>
      </c>
      <c r="DJ166" s="393" t="e">
        <f t="shared" ca="1" si="233"/>
        <v>#VALUE!</v>
      </c>
      <c r="DK166" s="389" t="e">
        <f t="shared" ca="1" si="234"/>
        <v>#VALUE!</v>
      </c>
      <c r="DL166" s="394"/>
      <c r="DM166" s="372"/>
      <c r="DN166" s="389" t="e">
        <f t="shared" ca="1" si="258"/>
        <v>#VALUE!</v>
      </c>
      <c r="DO166" s="389" t="e">
        <f ca="1">'Site&amp;Soil'!$H$173*EXP('Site&amp;Soil'!$H$174*DN166)</f>
        <v>#VALUE!</v>
      </c>
      <c r="DP166" s="389" t="e">
        <f t="shared" ca="1" si="235"/>
        <v>#VALUE!</v>
      </c>
      <c r="DQ166" s="389">
        <f t="shared" si="269"/>
        <v>0</v>
      </c>
      <c r="DR166" s="390" t="e">
        <f t="shared" ca="1" si="236"/>
        <v>#VALUE!</v>
      </c>
      <c r="DS166" s="391">
        <f t="shared" si="237"/>
        <v>0</v>
      </c>
      <c r="DT166" s="392">
        <f t="shared" si="238"/>
        <v>0</v>
      </c>
      <c r="DU166" s="392" t="e">
        <f t="shared" ca="1" si="259"/>
        <v>#VALUE!</v>
      </c>
      <c r="DV166" s="391" t="e">
        <f t="shared" ca="1" si="260"/>
        <v>#VALUE!</v>
      </c>
      <c r="DW166" s="391" t="e">
        <f t="shared" ca="1" si="239"/>
        <v>#VALUE!</v>
      </c>
      <c r="DX166" s="391" t="e">
        <f t="shared" ca="1" si="240"/>
        <v>#VALUE!</v>
      </c>
      <c r="DY166" s="391" t="e">
        <f t="shared" ca="1" si="241"/>
        <v>#VALUE!</v>
      </c>
      <c r="DZ166" s="389" t="e">
        <f t="shared" ca="1" si="242"/>
        <v>#VALUE!</v>
      </c>
      <c r="EA166" s="389" t="e">
        <f t="shared" ca="1" si="243"/>
        <v>#VALUE!</v>
      </c>
      <c r="EB166" s="393" t="e">
        <f t="shared" ca="1" si="244"/>
        <v>#VALUE!</v>
      </c>
      <c r="EC166" s="389" t="e">
        <f t="shared" ca="1" si="245"/>
        <v>#VALUE!</v>
      </c>
      <c r="ED166" s="394"/>
      <c r="EE166" s="372"/>
      <c r="EF166" s="392"/>
      <c r="EG166" s="372"/>
      <c r="EH166" s="372"/>
      <c r="EI166" s="372"/>
      <c r="EJ166" s="372"/>
      <c r="EK166" s="372"/>
      <c r="EL166" s="372"/>
      <c r="EM166" s="372"/>
      <c r="EN166" s="372"/>
      <c r="EO166" s="372"/>
      <c r="EP166" s="372"/>
      <c r="EQ166" s="372"/>
      <c r="ER166" s="372"/>
      <c r="ES166" s="372"/>
      <c r="ET166" s="372"/>
    </row>
    <row r="167" spans="1:150" x14ac:dyDescent="0.2">
      <c r="A167" s="372"/>
      <c r="B167" s="372">
        <v>159</v>
      </c>
      <c r="C167" s="372" t="s">
        <v>302</v>
      </c>
      <c r="D167" s="388"/>
      <c r="E167" s="388"/>
      <c r="F167" s="19"/>
      <c r="G167" s="372"/>
      <c r="H167" s="389">
        <f t="shared" ca="1" si="261"/>
        <v>5.9308577651798284</v>
      </c>
      <c r="I167" s="389">
        <f ca="1">'Site&amp;Soil'!$F$173*EXP('Site&amp;Soil'!$F$174*H167)</f>
        <v>0</v>
      </c>
      <c r="J167" s="389">
        <f t="shared" ca="1" si="180"/>
        <v>0.45000000000000007</v>
      </c>
      <c r="K167" s="389">
        <f t="shared" ca="1" si="264"/>
        <v>0.19369872998029833</v>
      </c>
      <c r="L167" s="390">
        <f t="shared" ca="1" si="181"/>
        <v>2.2100183565009674E-3</v>
      </c>
      <c r="M167" s="391">
        <f t="shared" si="182"/>
        <v>0</v>
      </c>
      <c r="N167" s="392">
        <f t="shared" si="183"/>
        <v>0</v>
      </c>
      <c r="O167" s="392">
        <f t="shared" ca="1" si="246"/>
        <v>8859.7768802698465</v>
      </c>
      <c r="P167" s="391">
        <f t="shared" ca="1" si="247"/>
        <v>0.36230526105511823</v>
      </c>
      <c r="Q167" s="391">
        <f t="shared" ca="1" si="184"/>
        <v>1.9580269539899234E-3</v>
      </c>
      <c r="R167" s="391">
        <f t="shared" ca="1" si="185"/>
        <v>2.4860786369912814E-4</v>
      </c>
      <c r="S167" s="391">
        <f t="shared" ca="1" si="186"/>
        <v>3.7987090895350998E-3</v>
      </c>
      <c r="T167" s="389">
        <f t="shared" ca="1" si="187"/>
        <v>5.9346564742693637</v>
      </c>
      <c r="U167" s="389">
        <f t="shared" ca="1" si="188"/>
        <v>0.42059541342121376</v>
      </c>
      <c r="V167" s="393">
        <f t="shared" ca="1" si="189"/>
        <v>2.2163981545497481E-3</v>
      </c>
      <c r="W167" s="389">
        <f t="shared" ca="1" si="190"/>
        <v>-4.9253292323327728E-3</v>
      </c>
      <c r="X167" s="394"/>
      <c r="Y167" s="372"/>
      <c r="Z167" s="389">
        <f t="shared" ca="1" si="262"/>
        <v>6.0444974183207218</v>
      </c>
      <c r="AA167" s="389">
        <f ca="1">'Site&amp;Soil'!$G$173*EXP('Site&amp;Soil'!$G$174*Z167)</f>
        <v>0</v>
      </c>
      <c r="AB167" s="389">
        <f t="shared" ca="1" si="191"/>
        <v>0.41625000000000001</v>
      </c>
      <c r="AC167" s="389">
        <f t="shared" si="265"/>
        <v>0</v>
      </c>
      <c r="AD167" s="390">
        <f t="shared" ca="1" si="192"/>
        <v>0</v>
      </c>
      <c r="AE167" s="391">
        <f t="shared" si="193"/>
        <v>0</v>
      </c>
      <c r="AF167" s="392">
        <f t="shared" si="194"/>
        <v>0</v>
      </c>
      <c r="AG167" s="392">
        <f t="shared" ca="1" si="248"/>
        <v>0</v>
      </c>
      <c r="AH167" s="391">
        <f t="shared" ca="1" si="249"/>
        <v>0</v>
      </c>
      <c r="AI167" s="391">
        <f t="shared" ca="1" si="195"/>
        <v>0</v>
      </c>
      <c r="AJ167" s="391">
        <f t="shared" ca="1" si="196"/>
        <v>0</v>
      </c>
      <c r="AK167" s="391">
        <f t="shared" ca="1" si="197"/>
        <v>5.9725612900691442E-4</v>
      </c>
      <c r="AL167" s="389">
        <f t="shared" ca="1" si="198"/>
        <v>6.0450946744497287</v>
      </c>
      <c r="AM167" s="389">
        <f t="shared" ca="1" si="199"/>
        <v>0.4350206582396996</v>
      </c>
      <c r="AN167" s="393">
        <f t="shared" ca="1" si="200"/>
        <v>0</v>
      </c>
      <c r="AO167" s="389">
        <f t="shared" ca="1" si="201"/>
        <v>5.3246802511705662E-3</v>
      </c>
      <c r="AP167" s="394"/>
      <c r="AQ167" s="372"/>
      <c r="AR167" s="389">
        <f t="shared" ca="1" si="263"/>
        <v>4.6199999999999957</v>
      </c>
      <c r="AS167" s="389">
        <f ca="1">'Site&amp;Soil'!$H$173*EXP('Site&amp;Soil'!$H$174*AR167)</f>
        <v>0</v>
      </c>
      <c r="AT167" s="389">
        <f t="shared" ca="1" si="202"/>
        <v>0.38250000000000001</v>
      </c>
      <c r="AU167" s="389">
        <f t="shared" si="266"/>
        <v>0</v>
      </c>
      <c r="AV167" s="390">
        <f t="shared" ca="1" si="203"/>
        <v>0</v>
      </c>
      <c r="AW167" s="391">
        <f t="shared" si="204"/>
        <v>0</v>
      </c>
      <c r="AX167" s="392">
        <f t="shared" si="205"/>
        <v>0</v>
      </c>
      <c r="AY167" s="392">
        <f t="shared" ca="1" si="250"/>
        <v>0</v>
      </c>
      <c r="AZ167" s="391">
        <f t="shared" ca="1" si="251"/>
        <v>0</v>
      </c>
      <c r="BA167" s="391">
        <f t="shared" ca="1" si="206"/>
        <v>0</v>
      </c>
      <c r="BB167" s="391">
        <f t="shared" ca="1" si="207"/>
        <v>0</v>
      </c>
      <c r="BC167" s="391">
        <f t="shared" ca="1" si="208"/>
        <v>0</v>
      </c>
      <c r="BD167" s="389">
        <f t="shared" ca="1" si="209"/>
        <v>4.6199999999999957</v>
      </c>
      <c r="BE167" s="389">
        <f t="shared" ca="1" si="210"/>
        <v>8.4149999999998212E-2</v>
      </c>
      <c r="BF167" s="393">
        <f t="shared" ca="1" si="211"/>
        <v>0</v>
      </c>
      <c r="BG167" s="389">
        <f t="shared" ca="1" si="212"/>
        <v>0</v>
      </c>
      <c r="BH167" s="394"/>
      <c r="BI167" s="372"/>
      <c r="BJ167" s="392"/>
      <c r="BK167" s="372"/>
      <c r="BL167" s="372"/>
      <c r="BM167" s="372"/>
      <c r="BN167" s="372"/>
      <c r="BO167" s="372"/>
      <c r="BP167" s="372"/>
      <c r="BQ167" s="372"/>
      <c r="BR167" s="372"/>
      <c r="BS167" s="372"/>
      <c r="BT167" s="372"/>
      <c r="BU167" s="372"/>
      <c r="BV167" s="372"/>
      <c r="BW167" s="372"/>
      <c r="BX167" s="372"/>
      <c r="BZ167" s="388"/>
      <c r="CA167" s="388"/>
      <c r="CB167" s="19"/>
      <c r="CC167" s="372"/>
      <c r="CD167" s="389" t="e">
        <f t="shared" ca="1" si="252"/>
        <v>#VALUE!</v>
      </c>
      <c r="CE167" s="389" t="e">
        <f ca="1">'Site&amp;Soil'!$F$173*EXP('Site&amp;Soil'!$F$174*CD167)</f>
        <v>#VALUE!</v>
      </c>
      <c r="CF167" s="389" t="e">
        <f t="shared" ca="1" si="213"/>
        <v>#VALUE!</v>
      </c>
      <c r="CG167" s="389">
        <f t="shared" si="267"/>
        <v>0</v>
      </c>
      <c r="CH167" s="390" t="e">
        <f t="shared" ca="1" si="214"/>
        <v>#VALUE!</v>
      </c>
      <c r="CI167" s="391">
        <f t="shared" si="215"/>
        <v>0</v>
      </c>
      <c r="CJ167" s="392">
        <f t="shared" si="216"/>
        <v>0</v>
      </c>
      <c r="CK167" s="392" t="e">
        <f t="shared" ca="1" si="253"/>
        <v>#VALUE!</v>
      </c>
      <c r="CL167" s="391" t="e">
        <f t="shared" ca="1" si="254"/>
        <v>#VALUE!</v>
      </c>
      <c r="CM167" s="391" t="e">
        <f t="shared" ca="1" si="217"/>
        <v>#VALUE!</v>
      </c>
      <c r="CN167" s="391" t="e">
        <f t="shared" ca="1" si="218"/>
        <v>#VALUE!</v>
      </c>
      <c r="CO167" s="391" t="e">
        <f t="shared" ca="1" si="219"/>
        <v>#VALUE!</v>
      </c>
      <c r="CP167" s="389" t="e">
        <f t="shared" ca="1" si="220"/>
        <v>#VALUE!</v>
      </c>
      <c r="CQ167" s="389" t="e">
        <f t="shared" ca="1" si="221"/>
        <v>#VALUE!</v>
      </c>
      <c r="CR167" s="393" t="e">
        <f t="shared" ca="1" si="222"/>
        <v>#VALUE!</v>
      </c>
      <c r="CS167" s="389" t="e">
        <f t="shared" ca="1" si="223"/>
        <v>#VALUE!</v>
      </c>
      <c r="CT167" s="394"/>
      <c r="CU167" s="372"/>
      <c r="CV167" s="389" t="e">
        <f t="shared" ca="1" si="255"/>
        <v>#VALUE!</v>
      </c>
      <c r="CW167" s="389" t="e">
        <f ca="1">'Site&amp;Soil'!$G$173*EXP('Site&amp;Soil'!$G$174*CV167)</f>
        <v>#VALUE!</v>
      </c>
      <c r="CX167" s="389" t="e">
        <f t="shared" ca="1" si="224"/>
        <v>#VALUE!</v>
      </c>
      <c r="CY167" s="389">
        <f t="shared" si="268"/>
        <v>0</v>
      </c>
      <c r="CZ167" s="390" t="e">
        <f t="shared" ca="1" si="225"/>
        <v>#VALUE!</v>
      </c>
      <c r="DA167" s="391">
        <f t="shared" si="226"/>
        <v>0</v>
      </c>
      <c r="DB167" s="392">
        <f t="shared" si="227"/>
        <v>0</v>
      </c>
      <c r="DC167" s="392" t="e">
        <f t="shared" ca="1" si="256"/>
        <v>#VALUE!</v>
      </c>
      <c r="DD167" s="391" t="e">
        <f t="shared" ca="1" si="257"/>
        <v>#VALUE!</v>
      </c>
      <c r="DE167" s="391" t="e">
        <f t="shared" ca="1" si="228"/>
        <v>#VALUE!</v>
      </c>
      <c r="DF167" s="391" t="e">
        <f t="shared" ca="1" si="229"/>
        <v>#VALUE!</v>
      </c>
      <c r="DG167" s="391" t="e">
        <f t="shared" ca="1" si="230"/>
        <v>#VALUE!</v>
      </c>
      <c r="DH167" s="389" t="e">
        <f t="shared" ca="1" si="231"/>
        <v>#VALUE!</v>
      </c>
      <c r="DI167" s="389" t="e">
        <f t="shared" ca="1" si="232"/>
        <v>#VALUE!</v>
      </c>
      <c r="DJ167" s="393" t="e">
        <f t="shared" ca="1" si="233"/>
        <v>#VALUE!</v>
      </c>
      <c r="DK167" s="389" t="e">
        <f t="shared" ca="1" si="234"/>
        <v>#VALUE!</v>
      </c>
      <c r="DL167" s="394"/>
      <c r="DM167" s="372"/>
      <c r="DN167" s="389" t="e">
        <f t="shared" ca="1" si="258"/>
        <v>#VALUE!</v>
      </c>
      <c r="DO167" s="389" t="e">
        <f ca="1">'Site&amp;Soil'!$H$173*EXP('Site&amp;Soil'!$H$174*DN167)</f>
        <v>#VALUE!</v>
      </c>
      <c r="DP167" s="389" t="e">
        <f t="shared" ca="1" si="235"/>
        <v>#VALUE!</v>
      </c>
      <c r="DQ167" s="389">
        <f t="shared" si="269"/>
        <v>0</v>
      </c>
      <c r="DR167" s="390" t="e">
        <f t="shared" ca="1" si="236"/>
        <v>#VALUE!</v>
      </c>
      <c r="DS167" s="391">
        <f t="shared" si="237"/>
        <v>0</v>
      </c>
      <c r="DT167" s="392">
        <f t="shared" si="238"/>
        <v>0</v>
      </c>
      <c r="DU167" s="392" t="e">
        <f t="shared" ca="1" si="259"/>
        <v>#VALUE!</v>
      </c>
      <c r="DV167" s="391" t="e">
        <f t="shared" ca="1" si="260"/>
        <v>#VALUE!</v>
      </c>
      <c r="DW167" s="391" t="e">
        <f t="shared" ca="1" si="239"/>
        <v>#VALUE!</v>
      </c>
      <c r="DX167" s="391" t="e">
        <f t="shared" ca="1" si="240"/>
        <v>#VALUE!</v>
      </c>
      <c r="DY167" s="391" t="e">
        <f t="shared" ca="1" si="241"/>
        <v>#VALUE!</v>
      </c>
      <c r="DZ167" s="389" t="e">
        <f t="shared" ca="1" si="242"/>
        <v>#VALUE!</v>
      </c>
      <c r="EA167" s="389" t="e">
        <f t="shared" ca="1" si="243"/>
        <v>#VALUE!</v>
      </c>
      <c r="EB167" s="393" t="e">
        <f t="shared" ca="1" si="244"/>
        <v>#VALUE!</v>
      </c>
      <c r="EC167" s="389" t="e">
        <f t="shared" ca="1" si="245"/>
        <v>#VALUE!</v>
      </c>
      <c r="ED167" s="394"/>
      <c r="EE167" s="372"/>
      <c r="EF167" s="392"/>
      <c r="EG167" s="372"/>
      <c r="EH167" s="372"/>
      <c r="EI167" s="372"/>
      <c r="EJ167" s="372"/>
      <c r="EK167" s="372"/>
      <c r="EL167" s="372"/>
      <c r="EM167" s="372"/>
      <c r="EN167" s="372"/>
      <c r="EO167" s="372"/>
      <c r="EP167" s="372"/>
      <c r="EQ167" s="372"/>
      <c r="ER167" s="372"/>
      <c r="ES167" s="372"/>
      <c r="ET167" s="372"/>
    </row>
    <row r="168" spans="1:150" x14ac:dyDescent="0.2">
      <c r="A168" s="372"/>
      <c r="B168" s="372">
        <v>160</v>
      </c>
      <c r="C168" s="372" t="s">
        <v>303</v>
      </c>
      <c r="D168" s="388"/>
      <c r="E168" s="388"/>
      <c r="F168" s="19"/>
      <c r="G168" s="372"/>
      <c r="H168" s="389">
        <f t="shared" ca="1" si="261"/>
        <v>5.9297311450370307</v>
      </c>
      <c r="I168" s="389">
        <f ca="1">'Site&amp;Soil'!$F$173*EXP('Site&amp;Soil'!$F$174*H168)</f>
        <v>0</v>
      </c>
      <c r="J168" s="389">
        <f t="shared" ca="1" si="180"/>
        <v>0.45000000000000007</v>
      </c>
      <c r="K168" s="389">
        <f t="shared" ca="1" si="264"/>
        <v>0.2566091252630372</v>
      </c>
      <c r="L168" s="390">
        <f t="shared" ca="1" si="181"/>
        <v>2.9356143906747105E-3</v>
      </c>
      <c r="M168" s="391">
        <f t="shared" si="182"/>
        <v>0</v>
      </c>
      <c r="N168" s="392">
        <f t="shared" si="183"/>
        <v>0</v>
      </c>
      <c r="O168" s="392">
        <f t="shared" ca="1" si="246"/>
        <v>8811.8954835510012</v>
      </c>
      <c r="P168" s="391">
        <f t="shared" ca="1" si="247"/>
        <v>0.36034723410112829</v>
      </c>
      <c r="Q168" s="391">
        <f t="shared" ca="1" si="184"/>
        <v>2.5868327190633807E-3</v>
      </c>
      <c r="R168" s="391">
        <f t="shared" ca="1" si="185"/>
        <v>3.2826568573466529E-4</v>
      </c>
      <c r="S168" s="391">
        <f t="shared" ca="1" si="186"/>
        <v>5.0190378518415891E-3</v>
      </c>
      <c r="T168" s="389">
        <f t="shared" ca="1" si="187"/>
        <v>5.9347501828888722</v>
      </c>
      <c r="U168" s="389">
        <f t="shared" ca="1" si="188"/>
        <v>0.4206375822999926</v>
      </c>
      <c r="V168" s="393">
        <f t="shared" ca="1" si="189"/>
        <v>2.9371785755088085E-3</v>
      </c>
      <c r="W168" s="389">
        <f t="shared" ca="1" si="190"/>
        <v>-6.5270635011306843E-3</v>
      </c>
      <c r="X168" s="394"/>
      <c r="Y168" s="372"/>
      <c r="Z168" s="389">
        <f t="shared" ca="1" si="262"/>
        <v>6.0504193547008995</v>
      </c>
      <c r="AA168" s="389">
        <f ca="1">'Site&amp;Soil'!$G$173*EXP('Site&amp;Soil'!$G$174*Z168)</f>
        <v>0</v>
      </c>
      <c r="AB168" s="389">
        <f t="shared" ca="1" si="191"/>
        <v>0.41625000000000001</v>
      </c>
      <c r="AC168" s="389">
        <f t="shared" si="265"/>
        <v>0</v>
      </c>
      <c r="AD168" s="390">
        <f t="shared" ca="1" si="192"/>
        <v>0</v>
      </c>
      <c r="AE168" s="391">
        <f t="shared" si="193"/>
        <v>0</v>
      </c>
      <c r="AF168" s="392">
        <f t="shared" si="194"/>
        <v>0</v>
      </c>
      <c r="AG168" s="392">
        <f t="shared" ca="1" si="248"/>
        <v>0</v>
      </c>
      <c r="AH168" s="391">
        <f t="shared" ca="1" si="249"/>
        <v>0</v>
      </c>
      <c r="AI168" s="391">
        <f t="shared" ca="1" si="195"/>
        <v>0</v>
      </c>
      <c r="AJ168" s="391">
        <f t="shared" ca="1" si="196"/>
        <v>0</v>
      </c>
      <c r="AK168" s="391">
        <f t="shared" ca="1" si="197"/>
        <v>7.8862627203523186E-4</v>
      </c>
      <c r="AL168" s="389">
        <f t="shared" ca="1" si="198"/>
        <v>6.0512079809729347</v>
      </c>
      <c r="AM168" s="389">
        <f t="shared" ca="1" si="199"/>
        <v>0.43756532207998405</v>
      </c>
      <c r="AN168" s="393">
        <f t="shared" ca="1" si="200"/>
        <v>0</v>
      </c>
      <c r="AO168" s="389">
        <f t="shared" ca="1" si="201"/>
        <v>7.0562848660872275E-3</v>
      </c>
      <c r="AP168" s="394"/>
      <c r="AQ168" s="372"/>
      <c r="AR168" s="389">
        <f t="shared" ca="1" si="263"/>
        <v>4.6199999999999957</v>
      </c>
      <c r="AS168" s="389">
        <f ca="1">'Site&amp;Soil'!$H$173*EXP('Site&amp;Soil'!$H$174*AR168)</f>
        <v>0</v>
      </c>
      <c r="AT168" s="389">
        <f t="shared" ca="1" si="202"/>
        <v>0.38250000000000001</v>
      </c>
      <c r="AU168" s="389">
        <f t="shared" si="266"/>
        <v>0</v>
      </c>
      <c r="AV168" s="390">
        <f t="shared" ca="1" si="203"/>
        <v>0</v>
      </c>
      <c r="AW168" s="391">
        <f t="shared" si="204"/>
        <v>0</v>
      </c>
      <c r="AX168" s="392">
        <f t="shared" si="205"/>
        <v>0</v>
      </c>
      <c r="AY168" s="392">
        <f t="shared" ca="1" si="250"/>
        <v>0</v>
      </c>
      <c r="AZ168" s="391">
        <f t="shared" ca="1" si="251"/>
        <v>0</v>
      </c>
      <c r="BA168" s="391">
        <f t="shared" ca="1" si="206"/>
        <v>0</v>
      </c>
      <c r="BB168" s="391">
        <f t="shared" ca="1" si="207"/>
        <v>0</v>
      </c>
      <c r="BC168" s="391">
        <f t="shared" ca="1" si="208"/>
        <v>0</v>
      </c>
      <c r="BD168" s="389">
        <f t="shared" ca="1" si="209"/>
        <v>4.6199999999999957</v>
      </c>
      <c r="BE168" s="389">
        <f t="shared" ca="1" si="210"/>
        <v>8.4149999999998212E-2</v>
      </c>
      <c r="BF168" s="393">
        <f t="shared" ca="1" si="211"/>
        <v>0</v>
      </c>
      <c r="BG168" s="389">
        <f t="shared" ca="1" si="212"/>
        <v>0</v>
      </c>
      <c r="BH168" s="394"/>
      <c r="BI168" s="372"/>
      <c r="BJ168" s="392"/>
      <c r="BK168" s="372"/>
      <c r="BL168" s="372"/>
      <c r="BM168" s="372"/>
      <c r="BN168" s="372"/>
      <c r="BO168" s="372"/>
      <c r="BP168" s="372"/>
      <c r="BQ168" s="372"/>
      <c r="BR168" s="372"/>
      <c r="BS168" s="372"/>
      <c r="BT168" s="372"/>
      <c r="BU168" s="372"/>
      <c r="BV168" s="372"/>
      <c r="BW168" s="372"/>
      <c r="BX168" s="372"/>
      <c r="BZ168" s="388"/>
      <c r="CA168" s="388"/>
      <c r="CB168" s="19"/>
      <c r="CC168" s="372"/>
      <c r="CD168" s="389" t="e">
        <f t="shared" ca="1" si="252"/>
        <v>#VALUE!</v>
      </c>
      <c r="CE168" s="389" t="e">
        <f ca="1">'Site&amp;Soil'!$F$173*EXP('Site&amp;Soil'!$F$174*CD168)</f>
        <v>#VALUE!</v>
      </c>
      <c r="CF168" s="389" t="e">
        <f t="shared" ca="1" si="213"/>
        <v>#VALUE!</v>
      </c>
      <c r="CG168" s="389">
        <f t="shared" si="267"/>
        <v>0</v>
      </c>
      <c r="CH168" s="390" t="e">
        <f t="shared" ca="1" si="214"/>
        <v>#VALUE!</v>
      </c>
      <c r="CI168" s="391">
        <f t="shared" si="215"/>
        <v>0</v>
      </c>
      <c r="CJ168" s="392">
        <f t="shared" si="216"/>
        <v>0</v>
      </c>
      <c r="CK168" s="392" t="e">
        <f t="shared" ca="1" si="253"/>
        <v>#VALUE!</v>
      </c>
      <c r="CL168" s="391" t="e">
        <f t="shared" ca="1" si="254"/>
        <v>#VALUE!</v>
      </c>
      <c r="CM168" s="391" t="e">
        <f t="shared" ca="1" si="217"/>
        <v>#VALUE!</v>
      </c>
      <c r="CN168" s="391" t="e">
        <f t="shared" ca="1" si="218"/>
        <v>#VALUE!</v>
      </c>
      <c r="CO168" s="391" t="e">
        <f t="shared" ca="1" si="219"/>
        <v>#VALUE!</v>
      </c>
      <c r="CP168" s="389" t="e">
        <f t="shared" ca="1" si="220"/>
        <v>#VALUE!</v>
      </c>
      <c r="CQ168" s="389" t="e">
        <f t="shared" ca="1" si="221"/>
        <v>#VALUE!</v>
      </c>
      <c r="CR168" s="393" t="e">
        <f t="shared" ca="1" si="222"/>
        <v>#VALUE!</v>
      </c>
      <c r="CS168" s="389" t="e">
        <f t="shared" ca="1" si="223"/>
        <v>#VALUE!</v>
      </c>
      <c r="CT168" s="394"/>
      <c r="CU168" s="372"/>
      <c r="CV168" s="389" t="e">
        <f t="shared" ca="1" si="255"/>
        <v>#VALUE!</v>
      </c>
      <c r="CW168" s="389" t="e">
        <f ca="1">'Site&amp;Soil'!$G$173*EXP('Site&amp;Soil'!$G$174*CV168)</f>
        <v>#VALUE!</v>
      </c>
      <c r="CX168" s="389" t="e">
        <f t="shared" ca="1" si="224"/>
        <v>#VALUE!</v>
      </c>
      <c r="CY168" s="389">
        <f t="shared" si="268"/>
        <v>0</v>
      </c>
      <c r="CZ168" s="390" t="e">
        <f t="shared" ca="1" si="225"/>
        <v>#VALUE!</v>
      </c>
      <c r="DA168" s="391">
        <f t="shared" si="226"/>
        <v>0</v>
      </c>
      <c r="DB168" s="392">
        <f t="shared" si="227"/>
        <v>0</v>
      </c>
      <c r="DC168" s="392" t="e">
        <f t="shared" ca="1" si="256"/>
        <v>#VALUE!</v>
      </c>
      <c r="DD168" s="391" t="e">
        <f t="shared" ca="1" si="257"/>
        <v>#VALUE!</v>
      </c>
      <c r="DE168" s="391" t="e">
        <f t="shared" ca="1" si="228"/>
        <v>#VALUE!</v>
      </c>
      <c r="DF168" s="391" t="e">
        <f t="shared" ca="1" si="229"/>
        <v>#VALUE!</v>
      </c>
      <c r="DG168" s="391" t="e">
        <f t="shared" ca="1" si="230"/>
        <v>#VALUE!</v>
      </c>
      <c r="DH168" s="389" t="e">
        <f t="shared" ca="1" si="231"/>
        <v>#VALUE!</v>
      </c>
      <c r="DI168" s="389" t="e">
        <f t="shared" ca="1" si="232"/>
        <v>#VALUE!</v>
      </c>
      <c r="DJ168" s="393" t="e">
        <f t="shared" ca="1" si="233"/>
        <v>#VALUE!</v>
      </c>
      <c r="DK168" s="389" t="e">
        <f t="shared" ca="1" si="234"/>
        <v>#VALUE!</v>
      </c>
      <c r="DL168" s="394"/>
      <c r="DM168" s="372"/>
      <c r="DN168" s="389" t="e">
        <f t="shared" ca="1" si="258"/>
        <v>#VALUE!</v>
      </c>
      <c r="DO168" s="389" t="e">
        <f ca="1">'Site&amp;Soil'!$H$173*EXP('Site&amp;Soil'!$H$174*DN168)</f>
        <v>#VALUE!</v>
      </c>
      <c r="DP168" s="389" t="e">
        <f t="shared" ca="1" si="235"/>
        <v>#VALUE!</v>
      </c>
      <c r="DQ168" s="389">
        <f t="shared" si="269"/>
        <v>0</v>
      </c>
      <c r="DR168" s="390" t="e">
        <f t="shared" ca="1" si="236"/>
        <v>#VALUE!</v>
      </c>
      <c r="DS168" s="391">
        <f t="shared" si="237"/>
        <v>0</v>
      </c>
      <c r="DT168" s="392">
        <f t="shared" si="238"/>
        <v>0</v>
      </c>
      <c r="DU168" s="392" t="e">
        <f t="shared" ca="1" si="259"/>
        <v>#VALUE!</v>
      </c>
      <c r="DV168" s="391" t="e">
        <f t="shared" ca="1" si="260"/>
        <v>#VALUE!</v>
      </c>
      <c r="DW168" s="391" t="e">
        <f t="shared" ca="1" si="239"/>
        <v>#VALUE!</v>
      </c>
      <c r="DX168" s="391" t="e">
        <f t="shared" ca="1" si="240"/>
        <v>#VALUE!</v>
      </c>
      <c r="DY168" s="391" t="e">
        <f t="shared" ca="1" si="241"/>
        <v>#VALUE!</v>
      </c>
      <c r="DZ168" s="389" t="e">
        <f t="shared" ca="1" si="242"/>
        <v>#VALUE!</v>
      </c>
      <c r="EA168" s="389" t="e">
        <f t="shared" ca="1" si="243"/>
        <v>#VALUE!</v>
      </c>
      <c r="EB168" s="393" t="e">
        <f t="shared" ca="1" si="244"/>
        <v>#VALUE!</v>
      </c>
      <c r="EC168" s="389" t="e">
        <f t="shared" ca="1" si="245"/>
        <v>#VALUE!</v>
      </c>
      <c r="ED168" s="394"/>
      <c r="EE168" s="372"/>
      <c r="EF168" s="392"/>
      <c r="EG168" s="372"/>
      <c r="EH168" s="372"/>
      <c r="EI168" s="372"/>
      <c r="EJ168" s="372"/>
      <c r="EK168" s="372"/>
      <c r="EL168" s="372"/>
      <c r="EM168" s="372"/>
      <c r="EN168" s="372"/>
      <c r="EO168" s="372"/>
      <c r="EP168" s="372"/>
      <c r="EQ168" s="372"/>
      <c r="ER168" s="372"/>
      <c r="ES168" s="372"/>
      <c r="ET168" s="372"/>
    </row>
    <row r="169" spans="1:150" x14ac:dyDescent="0.2">
      <c r="A169" s="372"/>
      <c r="B169" s="372">
        <v>161</v>
      </c>
      <c r="C169" s="372" t="s">
        <v>304</v>
      </c>
      <c r="D169" s="388"/>
      <c r="E169" s="388"/>
      <c r="F169" s="19"/>
      <c r="G169" s="372"/>
      <c r="H169" s="389">
        <f t="shared" ca="1" si="261"/>
        <v>5.9282231193877415</v>
      </c>
      <c r="I169" s="389">
        <f ca="1">'Site&amp;Soil'!$F$173*EXP('Site&amp;Soil'!$F$174*H169)</f>
        <v>0</v>
      </c>
      <c r="J169" s="389">
        <f t="shared" ca="1" si="180"/>
        <v>0.45000000000000007</v>
      </c>
      <c r="K169" s="389">
        <f t="shared" ca="1" si="264"/>
        <v>0.31935521622611851</v>
      </c>
      <c r="L169" s="390">
        <f t="shared" ca="1" si="181"/>
        <v>3.666490486509741E-3</v>
      </c>
      <c r="M169" s="391">
        <f t="shared" si="182"/>
        <v>0</v>
      </c>
      <c r="N169" s="392">
        <f t="shared" si="183"/>
        <v>0</v>
      </c>
      <c r="O169" s="392">
        <f t="shared" ca="1" si="246"/>
        <v>8748.6373330876631</v>
      </c>
      <c r="P169" s="391">
        <f t="shared" ca="1" si="247"/>
        <v>0.35776040138206489</v>
      </c>
      <c r="Q169" s="391">
        <f t="shared" ca="1" si="184"/>
        <v>3.2076795551689869E-3</v>
      </c>
      <c r="R169" s="391">
        <f t="shared" ca="1" si="185"/>
        <v>4.0675125281270237E-4</v>
      </c>
      <c r="S169" s="391">
        <f t="shared" ca="1" si="186"/>
        <v>6.2242851163472977E-3</v>
      </c>
      <c r="T169" s="389">
        <f t="shared" ca="1" si="187"/>
        <v>5.9344474045040885</v>
      </c>
      <c r="U169" s="389">
        <f t="shared" ca="1" si="188"/>
        <v>0.42050133202683987</v>
      </c>
      <c r="V169" s="393">
        <f t="shared" ca="1" si="189"/>
        <v>3.6516470530330749E-3</v>
      </c>
      <c r="W169" s="389">
        <f t="shared" ca="1" si="190"/>
        <v>-8.114771228962387E-3</v>
      </c>
      <c r="X169" s="394"/>
      <c r="Y169" s="372"/>
      <c r="Z169" s="389">
        <f t="shared" ca="1" si="262"/>
        <v>6.0582642658390222</v>
      </c>
      <c r="AA169" s="389">
        <f ca="1">'Site&amp;Soil'!$G$173*EXP('Site&amp;Soil'!$G$174*Z169)</f>
        <v>0</v>
      </c>
      <c r="AB169" s="389">
        <f t="shared" ca="1" si="191"/>
        <v>0.41625000000000001</v>
      </c>
      <c r="AC169" s="389">
        <f t="shared" si="265"/>
        <v>0</v>
      </c>
      <c r="AD169" s="390">
        <f t="shared" ca="1" si="192"/>
        <v>0</v>
      </c>
      <c r="AE169" s="391">
        <f t="shared" si="193"/>
        <v>0</v>
      </c>
      <c r="AF169" s="392">
        <f t="shared" si="194"/>
        <v>0</v>
      </c>
      <c r="AG169" s="392">
        <f t="shared" ca="1" si="248"/>
        <v>0</v>
      </c>
      <c r="AH169" s="391">
        <f t="shared" ca="1" si="249"/>
        <v>0</v>
      </c>
      <c r="AI169" s="391">
        <f t="shared" ca="1" si="195"/>
        <v>0</v>
      </c>
      <c r="AJ169" s="391">
        <f t="shared" ca="1" si="196"/>
        <v>0</v>
      </c>
      <c r="AK169" s="391">
        <f t="shared" ca="1" si="197"/>
        <v>9.7718018693742303E-4</v>
      </c>
      <c r="AL169" s="389">
        <f t="shared" ca="1" si="198"/>
        <v>6.0592414460259594</v>
      </c>
      <c r="AM169" s="389">
        <f t="shared" ca="1" si="199"/>
        <v>0.4409092519083056</v>
      </c>
      <c r="AN169" s="393">
        <f t="shared" ca="1" si="200"/>
        <v>0</v>
      </c>
      <c r="AO169" s="389">
        <f t="shared" ca="1" si="201"/>
        <v>8.7727256529323127E-3</v>
      </c>
      <c r="AP169" s="394"/>
      <c r="AQ169" s="372"/>
      <c r="AR169" s="389">
        <f t="shared" ca="1" si="263"/>
        <v>4.6199999999999957</v>
      </c>
      <c r="AS169" s="389">
        <f ca="1">'Site&amp;Soil'!$H$173*EXP('Site&amp;Soil'!$H$174*AR169)</f>
        <v>0</v>
      </c>
      <c r="AT169" s="389">
        <f t="shared" ca="1" si="202"/>
        <v>0.38250000000000001</v>
      </c>
      <c r="AU169" s="389">
        <f t="shared" si="266"/>
        <v>0</v>
      </c>
      <c r="AV169" s="390">
        <f t="shared" ca="1" si="203"/>
        <v>0</v>
      </c>
      <c r="AW169" s="391">
        <f t="shared" si="204"/>
        <v>0</v>
      </c>
      <c r="AX169" s="392">
        <f t="shared" si="205"/>
        <v>0</v>
      </c>
      <c r="AY169" s="392">
        <f t="shared" ca="1" si="250"/>
        <v>0</v>
      </c>
      <c r="AZ169" s="391">
        <f t="shared" ca="1" si="251"/>
        <v>0</v>
      </c>
      <c r="BA169" s="391">
        <f t="shared" ca="1" si="206"/>
        <v>0</v>
      </c>
      <c r="BB169" s="391">
        <f t="shared" ca="1" si="207"/>
        <v>0</v>
      </c>
      <c r="BC169" s="391">
        <f t="shared" ca="1" si="208"/>
        <v>0</v>
      </c>
      <c r="BD169" s="389">
        <f t="shared" ca="1" si="209"/>
        <v>4.6199999999999957</v>
      </c>
      <c r="BE169" s="389">
        <f t="shared" ca="1" si="210"/>
        <v>8.4149999999998212E-2</v>
      </c>
      <c r="BF169" s="393">
        <f t="shared" ca="1" si="211"/>
        <v>0</v>
      </c>
      <c r="BG169" s="389">
        <f t="shared" ca="1" si="212"/>
        <v>0</v>
      </c>
      <c r="BH169" s="394"/>
      <c r="BI169" s="372"/>
      <c r="BJ169" s="392"/>
      <c r="BK169" s="372"/>
      <c r="BL169" s="372"/>
      <c r="BM169" s="372"/>
      <c r="BN169" s="372"/>
      <c r="BO169" s="372"/>
      <c r="BP169" s="372"/>
      <c r="BQ169" s="372"/>
      <c r="BR169" s="372"/>
      <c r="BS169" s="372"/>
      <c r="BT169" s="372"/>
      <c r="BU169" s="372"/>
      <c r="BV169" s="372"/>
      <c r="BW169" s="372"/>
      <c r="BX169" s="372"/>
      <c r="BZ169" s="388"/>
      <c r="CA169" s="388"/>
      <c r="CB169" s="19"/>
      <c r="CC169" s="372"/>
      <c r="CD169" s="389" t="e">
        <f t="shared" ca="1" si="252"/>
        <v>#VALUE!</v>
      </c>
      <c r="CE169" s="389" t="e">
        <f ca="1">'Site&amp;Soil'!$F$173*EXP('Site&amp;Soil'!$F$174*CD169)</f>
        <v>#VALUE!</v>
      </c>
      <c r="CF169" s="389" t="e">
        <f t="shared" ca="1" si="213"/>
        <v>#VALUE!</v>
      </c>
      <c r="CG169" s="389">
        <f t="shared" si="267"/>
        <v>0</v>
      </c>
      <c r="CH169" s="390" t="e">
        <f t="shared" ca="1" si="214"/>
        <v>#VALUE!</v>
      </c>
      <c r="CI169" s="391">
        <f t="shared" si="215"/>
        <v>0</v>
      </c>
      <c r="CJ169" s="392">
        <f t="shared" si="216"/>
        <v>0</v>
      </c>
      <c r="CK169" s="392" t="e">
        <f t="shared" ca="1" si="253"/>
        <v>#VALUE!</v>
      </c>
      <c r="CL169" s="391" t="e">
        <f t="shared" ca="1" si="254"/>
        <v>#VALUE!</v>
      </c>
      <c r="CM169" s="391" t="e">
        <f t="shared" ca="1" si="217"/>
        <v>#VALUE!</v>
      </c>
      <c r="CN169" s="391" t="e">
        <f t="shared" ca="1" si="218"/>
        <v>#VALUE!</v>
      </c>
      <c r="CO169" s="391" t="e">
        <f t="shared" ca="1" si="219"/>
        <v>#VALUE!</v>
      </c>
      <c r="CP169" s="389" t="e">
        <f t="shared" ca="1" si="220"/>
        <v>#VALUE!</v>
      </c>
      <c r="CQ169" s="389" t="e">
        <f t="shared" ca="1" si="221"/>
        <v>#VALUE!</v>
      </c>
      <c r="CR169" s="393" t="e">
        <f t="shared" ca="1" si="222"/>
        <v>#VALUE!</v>
      </c>
      <c r="CS169" s="389" t="e">
        <f t="shared" ca="1" si="223"/>
        <v>#VALUE!</v>
      </c>
      <c r="CT169" s="394"/>
      <c r="CU169" s="372"/>
      <c r="CV169" s="389" t="e">
        <f t="shared" ca="1" si="255"/>
        <v>#VALUE!</v>
      </c>
      <c r="CW169" s="389" t="e">
        <f ca="1">'Site&amp;Soil'!$G$173*EXP('Site&amp;Soil'!$G$174*CV169)</f>
        <v>#VALUE!</v>
      </c>
      <c r="CX169" s="389" t="e">
        <f t="shared" ca="1" si="224"/>
        <v>#VALUE!</v>
      </c>
      <c r="CY169" s="389">
        <f t="shared" si="268"/>
        <v>0</v>
      </c>
      <c r="CZ169" s="390" t="e">
        <f t="shared" ca="1" si="225"/>
        <v>#VALUE!</v>
      </c>
      <c r="DA169" s="391">
        <f t="shared" si="226"/>
        <v>0</v>
      </c>
      <c r="DB169" s="392">
        <f t="shared" si="227"/>
        <v>0</v>
      </c>
      <c r="DC169" s="392" t="e">
        <f t="shared" ca="1" si="256"/>
        <v>#VALUE!</v>
      </c>
      <c r="DD169" s="391" t="e">
        <f t="shared" ca="1" si="257"/>
        <v>#VALUE!</v>
      </c>
      <c r="DE169" s="391" t="e">
        <f t="shared" ca="1" si="228"/>
        <v>#VALUE!</v>
      </c>
      <c r="DF169" s="391" t="e">
        <f t="shared" ca="1" si="229"/>
        <v>#VALUE!</v>
      </c>
      <c r="DG169" s="391" t="e">
        <f t="shared" ca="1" si="230"/>
        <v>#VALUE!</v>
      </c>
      <c r="DH169" s="389" t="e">
        <f t="shared" ca="1" si="231"/>
        <v>#VALUE!</v>
      </c>
      <c r="DI169" s="389" t="e">
        <f t="shared" ca="1" si="232"/>
        <v>#VALUE!</v>
      </c>
      <c r="DJ169" s="393" t="e">
        <f t="shared" ca="1" si="233"/>
        <v>#VALUE!</v>
      </c>
      <c r="DK169" s="389" t="e">
        <f t="shared" ca="1" si="234"/>
        <v>#VALUE!</v>
      </c>
      <c r="DL169" s="394"/>
      <c r="DM169" s="372"/>
      <c r="DN169" s="389" t="e">
        <f t="shared" ca="1" si="258"/>
        <v>#VALUE!</v>
      </c>
      <c r="DO169" s="389" t="e">
        <f ca="1">'Site&amp;Soil'!$H$173*EXP('Site&amp;Soil'!$H$174*DN169)</f>
        <v>#VALUE!</v>
      </c>
      <c r="DP169" s="389" t="e">
        <f t="shared" ca="1" si="235"/>
        <v>#VALUE!</v>
      </c>
      <c r="DQ169" s="389">
        <f t="shared" si="269"/>
        <v>0</v>
      </c>
      <c r="DR169" s="390" t="e">
        <f t="shared" ca="1" si="236"/>
        <v>#VALUE!</v>
      </c>
      <c r="DS169" s="391">
        <f t="shared" si="237"/>
        <v>0</v>
      </c>
      <c r="DT169" s="392">
        <f t="shared" si="238"/>
        <v>0</v>
      </c>
      <c r="DU169" s="392" t="e">
        <f t="shared" ca="1" si="259"/>
        <v>#VALUE!</v>
      </c>
      <c r="DV169" s="391" t="e">
        <f t="shared" ca="1" si="260"/>
        <v>#VALUE!</v>
      </c>
      <c r="DW169" s="391" t="e">
        <f t="shared" ca="1" si="239"/>
        <v>#VALUE!</v>
      </c>
      <c r="DX169" s="391" t="e">
        <f t="shared" ca="1" si="240"/>
        <v>#VALUE!</v>
      </c>
      <c r="DY169" s="391" t="e">
        <f t="shared" ca="1" si="241"/>
        <v>#VALUE!</v>
      </c>
      <c r="DZ169" s="389" t="e">
        <f t="shared" ca="1" si="242"/>
        <v>#VALUE!</v>
      </c>
      <c r="EA169" s="389" t="e">
        <f t="shared" ca="1" si="243"/>
        <v>#VALUE!</v>
      </c>
      <c r="EB169" s="393" t="e">
        <f t="shared" ca="1" si="244"/>
        <v>#VALUE!</v>
      </c>
      <c r="EC169" s="389" t="e">
        <f t="shared" ca="1" si="245"/>
        <v>#VALUE!</v>
      </c>
      <c r="ED169" s="394"/>
      <c r="EE169" s="372"/>
      <c r="EF169" s="392"/>
      <c r="EG169" s="372"/>
      <c r="EH169" s="372"/>
      <c r="EI169" s="372"/>
      <c r="EJ169" s="372"/>
      <c r="EK169" s="372"/>
      <c r="EL169" s="372"/>
      <c r="EM169" s="372"/>
      <c r="EN169" s="372"/>
      <c r="EO169" s="372"/>
      <c r="EP169" s="372"/>
      <c r="EQ169" s="372"/>
      <c r="ER169" s="372"/>
      <c r="ES169" s="372"/>
      <c r="ET169" s="372"/>
    </row>
    <row r="170" spans="1:150" x14ac:dyDescent="0.2">
      <c r="A170" s="372"/>
      <c r="B170" s="372">
        <v>162</v>
      </c>
      <c r="C170" s="372" t="s">
        <v>305</v>
      </c>
      <c r="D170" s="388"/>
      <c r="E170" s="388"/>
      <c r="F170" s="19"/>
      <c r="G170" s="372"/>
      <c r="H170" s="389">
        <f t="shared" ca="1" si="261"/>
        <v>5.926332633275126</v>
      </c>
      <c r="I170" s="389">
        <f ca="1">'Site&amp;Soil'!$F$173*EXP('Site&amp;Soil'!$F$174*H170)</f>
        <v>0</v>
      </c>
      <c r="J170" s="389">
        <f t="shared" ca="1" si="180"/>
        <v>0.45000000000000007</v>
      </c>
      <c r="K170" s="389">
        <f t="shared" ca="1" si="264"/>
        <v>0.37336407417040579</v>
      </c>
      <c r="L170" s="390">
        <f t="shared" ca="1" si="181"/>
        <v>4.3057768279403386E-3</v>
      </c>
      <c r="M170" s="391">
        <f t="shared" si="182"/>
        <v>0</v>
      </c>
      <c r="N170" s="392">
        <f t="shared" si="183"/>
        <v>0</v>
      </c>
      <c r="O170" s="392">
        <f t="shared" ca="1" si="246"/>
        <v>8670.1970557385666</v>
      </c>
      <c r="P170" s="391">
        <f t="shared" ca="1" si="247"/>
        <v>0.3545527218268959</v>
      </c>
      <c r="Q170" s="391">
        <f t="shared" ca="1" si="184"/>
        <v>3.733193357627567E-3</v>
      </c>
      <c r="R170" s="391">
        <f t="shared" ca="1" si="185"/>
        <v>4.7295460935916093E-4</v>
      </c>
      <c r="S170" s="391">
        <f t="shared" ca="1" si="186"/>
        <v>7.244974996152012E-3</v>
      </c>
      <c r="T170" s="389">
        <f t="shared" ca="1" si="187"/>
        <v>5.9335776082712783</v>
      </c>
      <c r="U170" s="389">
        <f t="shared" ca="1" si="188"/>
        <v>0.42010992372207534</v>
      </c>
      <c r="V170" s="393">
        <f t="shared" ca="1" si="189"/>
        <v>4.2567003159863365E-3</v>
      </c>
      <c r="W170" s="389">
        <f t="shared" ca="1" si="190"/>
        <v>-9.4593340355251902E-3</v>
      </c>
      <c r="X170" s="394"/>
      <c r="Y170" s="372"/>
      <c r="Z170" s="389">
        <f t="shared" ca="1" si="262"/>
        <v>6.0680141716788913</v>
      </c>
      <c r="AA170" s="389">
        <f ca="1">'Site&amp;Soil'!$G$173*EXP('Site&amp;Soil'!$G$174*Z170)</f>
        <v>0</v>
      </c>
      <c r="AB170" s="389">
        <f t="shared" ca="1" si="191"/>
        <v>0.41625000000000001</v>
      </c>
      <c r="AC170" s="389">
        <f t="shared" si="265"/>
        <v>0</v>
      </c>
      <c r="AD170" s="390">
        <f t="shared" ca="1" si="192"/>
        <v>0</v>
      </c>
      <c r="AE170" s="391">
        <f t="shared" si="193"/>
        <v>0</v>
      </c>
      <c r="AF170" s="392">
        <f t="shared" si="194"/>
        <v>0</v>
      </c>
      <c r="AG170" s="392">
        <f t="shared" ca="1" si="248"/>
        <v>0</v>
      </c>
      <c r="AH170" s="391">
        <f t="shared" ca="1" si="249"/>
        <v>0</v>
      </c>
      <c r="AI170" s="391">
        <f t="shared" ca="1" si="195"/>
        <v>0</v>
      </c>
      <c r="AJ170" s="391">
        <f t="shared" ca="1" si="196"/>
        <v>0</v>
      </c>
      <c r="AK170" s="391">
        <f t="shared" ca="1" si="197"/>
        <v>1.1362272897517379E-3</v>
      </c>
      <c r="AL170" s="389">
        <f t="shared" ca="1" si="198"/>
        <v>6.0691503989686435</v>
      </c>
      <c r="AM170" s="389">
        <f t="shared" ca="1" si="199"/>
        <v>0.44503385357069786</v>
      </c>
      <c r="AN170" s="393">
        <f t="shared" ca="1" si="200"/>
        <v>0</v>
      </c>
      <c r="AO170" s="389">
        <f t="shared" ca="1" si="201"/>
        <v>1.0226307065432641E-2</v>
      </c>
      <c r="AP170" s="394"/>
      <c r="AQ170" s="372"/>
      <c r="AR170" s="389">
        <f t="shared" ca="1" si="263"/>
        <v>4.6199999999999957</v>
      </c>
      <c r="AS170" s="389">
        <f ca="1">'Site&amp;Soil'!$H$173*EXP('Site&amp;Soil'!$H$174*AR170)</f>
        <v>0</v>
      </c>
      <c r="AT170" s="389">
        <f t="shared" ca="1" si="202"/>
        <v>0.38250000000000001</v>
      </c>
      <c r="AU170" s="389">
        <f t="shared" si="266"/>
        <v>0</v>
      </c>
      <c r="AV170" s="390">
        <f t="shared" ca="1" si="203"/>
        <v>0</v>
      </c>
      <c r="AW170" s="391">
        <f t="shared" si="204"/>
        <v>0</v>
      </c>
      <c r="AX170" s="392">
        <f t="shared" si="205"/>
        <v>0</v>
      </c>
      <c r="AY170" s="392">
        <f t="shared" ca="1" si="250"/>
        <v>0</v>
      </c>
      <c r="AZ170" s="391">
        <f t="shared" ca="1" si="251"/>
        <v>0</v>
      </c>
      <c r="BA170" s="391">
        <f t="shared" ca="1" si="206"/>
        <v>0</v>
      </c>
      <c r="BB170" s="391">
        <f t="shared" ca="1" si="207"/>
        <v>0</v>
      </c>
      <c r="BC170" s="391">
        <f t="shared" ca="1" si="208"/>
        <v>0</v>
      </c>
      <c r="BD170" s="389">
        <f t="shared" ca="1" si="209"/>
        <v>4.6199999999999957</v>
      </c>
      <c r="BE170" s="389">
        <f t="shared" ca="1" si="210"/>
        <v>8.4149999999998212E-2</v>
      </c>
      <c r="BF170" s="393">
        <f t="shared" ca="1" si="211"/>
        <v>0</v>
      </c>
      <c r="BG170" s="389">
        <f t="shared" ca="1" si="212"/>
        <v>0</v>
      </c>
      <c r="BH170" s="394"/>
      <c r="BI170" s="372"/>
      <c r="BJ170" s="392"/>
      <c r="BK170" s="372"/>
      <c r="BL170" s="372"/>
      <c r="BM170" s="372"/>
      <c r="BN170" s="372"/>
      <c r="BO170" s="372"/>
      <c r="BP170" s="372"/>
      <c r="BQ170" s="372"/>
      <c r="BR170" s="372"/>
      <c r="BS170" s="372"/>
      <c r="BT170" s="372"/>
      <c r="BU170" s="372"/>
      <c r="BV170" s="372"/>
      <c r="BW170" s="372"/>
      <c r="BX170" s="372"/>
      <c r="BZ170" s="388"/>
      <c r="CA170" s="388"/>
      <c r="CB170" s="19"/>
      <c r="CC170" s="372"/>
      <c r="CD170" s="389" t="e">
        <f t="shared" ca="1" si="252"/>
        <v>#VALUE!</v>
      </c>
      <c r="CE170" s="389" t="e">
        <f ca="1">'Site&amp;Soil'!$F$173*EXP('Site&amp;Soil'!$F$174*CD170)</f>
        <v>#VALUE!</v>
      </c>
      <c r="CF170" s="389" t="e">
        <f t="shared" ca="1" si="213"/>
        <v>#VALUE!</v>
      </c>
      <c r="CG170" s="389">
        <f t="shared" si="267"/>
        <v>0</v>
      </c>
      <c r="CH170" s="390" t="e">
        <f t="shared" ca="1" si="214"/>
        <v>#VALUE!</v>
      </c>
      <c r="CI170" s="391">
        <f t="shared" si="215"/>
        <v>0</v>
      </c>
      <c r="CJ170" s="392">
        <f t="shared" si="216"/>
        <v>0</v>
      </c>
      <c r="CK170" s="392" t="e">
        <f t="shared" ca="1" si="253"/>
        <v>#VALUE!</v>
      </c>
      <c r="CL170" s="391" t="e">
        <f t="shared" ca="1" si="254"/>
        <v>#VALUE!</v>
      </c>
      <c r="CM170" s="391" t="e">
        <f t="shared" ca="1" si="217"/>
        <v>#VALUE!</v>
      </c>
      <c r="CN170" s="391" t="e">
        <f t="shared" ca="1" si="218"/>
        <v>#VALUE!</v>
      </c>
      <c r="CO170" s="391" t="e">
        <f t="shared" ca="1" si="219"/>
        <v>#VALUE!</v>
      </c>
      <c r="CP170" s="389" t="e">
        <f t="shared" ca="1" si="220"/>
        <v>#VALUE!</v>
      </c>
      <c r="CQ170" s="389" t="e">
        <f t="shared" ca="1" si="221"/>
        <v>#VALUE!</v>
      </c>
      <c r="CR170" s="393" t="e">
        <f t="shared" ca="1" si="222"/>
        <v>#VALUE!</v>
      </c>
      <c r="CS170" s="389" t="e">
        <f t="shared" ca="1" si="223"/>
        <v>#VALUE!</v>
      </c>
      <c r="CT170" s="394"/>
      <c r="CU170" s="372"/>
      <c r="CV170" s="389" t="e">
        <f t="shared" ca="1" si="255"/>
        <v>#VALUE!</v>
      </c>
      <c r="CW170" s="389" t="e">
        <f ca="1">'Site&amp;Soil'!$G$173*EXP('Site&amp;Soil'!$G$174*CV170)</f>
        <v>#VALUE!</v>
      </c>
      <c r="CX170" s="389" t="e">
        <f t="shared" ca="1" si="224"/>
        <v>#VALUE!</v>
      </c>
      <c r="CY170" s="389">
        <f t="shared" si="268"/>
        <v>0</v>
      </c>
      <c r="CZ170" s="390" t="e">
        <f t="shared" ca="1" si="225"/>
        <v>#VALUE!</v>
      </c>
      <c r="DA170" s="391">
        <f t="shared" si="226"/>
        <v>0</v>
      </c>
      <c r="DB170" s="392">
        <f t="shared" si="227"/>
        <v>0</v>
      </c>
      <c r="DC170" s="392" t="e">
        <f t="shared" ca="1" si="256"/>
        <v>#VALUE!</v>
      </c>
      <c r="DD170" s="391" t="e">
        <f t="shared" ca="1" si="257"/>
        <v>#VALUE!</v>
      </c>
      <c r="DE170" s="391" t="e">
        <f t="shared" ca="1" si="228"/>
        <v>#VALUE!</v>
      </c>
      <c r="DF170" s="391" t="e">
        <f t="shared" ca="1" si="229"/>
        <v>#VALUE!</v>
      </c>
      <c r="DG170" s="391" t="e">
        <f t="shared" ca="1" si="230"/>
        <v>#VALUE!</v>
      </c>
      <c r="DH170" s="389" t="e">
        <f t="shared" ca="1" si="231"/>
        <v>#VALUE!</v>
      </c>
      <c r="DI170" s="389" t="e">
        <f t="shared" ca="1" si="232"/>
        <v>#VALUE!</v>
      </c>
      <c r="DJ170" s="393" t="e">
        <f t="shared" ca="1" si="233"/>
        <v>#VALUE!</v>
      </c>
      <c r="DK170" s="389" t="e">
        <f t="shared" ca="1" si="234"/>
        <v>#VALUE!</v>
      </c>
      <c r="DL170" s="394"/>
      <c r="DM170" s="372"/>
      <c r="DN170" s="389" t="e">
        <f t="shared" ca="1" si="258"/>
        <v>#VALUE!</v>
      </c>
      <c r="DO170" s="389" t="e">
        <f ca="1">'Site&amp;Soil'!$H$173*EXP('Site&amp;Soil'!$H$174*DN170)</f>
        <v>#VALUE!</v>
      </c>
      <c r="DP170" s="389" t="e">
        <f t="shared" ca="1" si="235"/>
        <v>#VALUE!</v>
      </c>
      <c r="DQ170" s="389">
        <f t="shared" si="269"/>
        <v>0</v>
      </c>
      <c r="DR170" s="390" t="e">
        <f t="shared" ca="1" si="236"/>
        <v>#VALUE!</v>
      </c>
      <c r="DS170" s="391">
        <f t="shared" si="237"/>
        <v>0</v>
      </c>
      <c r="DT170" s="392">
        <f t="shared" si="238"/>
        <v>0</v>
      </c>
      <c r="DU170" s="392" t="e">
        <f t="shared" ca="1" si="259"/>
        <v>#VALUE!</v>
      </c>
      <c r="DV170" s="391" t="e">
        <f t="shared" ca="1" si="260"/>
        <v>#VALUE!</v>
      </c>
      <c r="DW170" s="391" t="e">
        <f t="shared" ca="1" si="239"/>
        <v>#VALUE!</v>
      </c>
      <c r="DX170" s="391" t="e">
        <f t="shared" ca="1" si="240"/>
        <v>#VALUE!</v>
      </c>
      <c r="DY170" s="391" t="e">
        <f t="shared" ca="1" si="241"/>
        <v>#VALUE!</v>
      </c>
      <c r="DZ170" s="389" t="e">
        <f t="shared" ca="1" si="242"/>
        <v>#VALUE!</v>
      </c>
      <c r="EA170" s="389" t="e">
        <f t="shared" ca="1" si="243"/>
        <v>#VALUE!</v>
      </c>
      <c r="EB170" s="393" t="e">
        <f t="shared" ca="1" si="244"/>
        <v>#VALUE!</v>
      </c>
      <c r="EC170" s="389" t="e">
        <f t="shared" ca="1" si="245"/>
        <v>#VALUE!</v>
      </c>
      <c r="ED170" s="394"/>
      <c r="EE170" s="372"/>
      <c r="EF170" s="392"/>
      <c r="EG170" s="372"/>
      <c r="EH170" s="372"/>
      <c r="EI170" s="372"/>
      <c r="EJ170" s="372"/>
      <c r="EK170" s="372"/>
      <c r="EL170" s="372"/>
      <c r="EM170" s="372"/>
      <c r="EN170" s="372"/>
      <c r="EO170" s="372"/>
      <c r="EP170" s="372"/>
      <c r="EQ170" s="372"/>
      <c r="ER170" s="372"/>
      <c r="ES170" s="372"/>
      <c r="ET170" s="372"/>
    </row>
    <row r="171" spans="1:150" x14ac:dyDescent="0.2">
      <c r="A171" s="372"/>
      <c r="B171" s="372">
        <v>163</v>
      </c>
      <c r="C171" s="372" t="s">
        <v>306</v>
      </c>
      <c r="D171" s="388"/>
      <c r="E171" s="388"/>
      <c r="F171" s="19"/>
      <c r="G171" s="372"/>
      <c r="H171" s="389">
        <f t="shared" ca="1" si="261"/>
        <v>5.9241182742357532</v>
      </c>
      <c r="I171" s="389">
        <f ca="1">'Site&amp;Soil'!$F$173*EXP('Site&amp;Soil'!$F$174*H171)</f>
        <v>0</v>
      </c>
      <c r="J171" s="389">
        <f t="shared" ca="1" si="180"/>
        <v>0.45000000000000007</v>
      </c>
      <c r="K171" s="389">
        <f t="shared" ca="1" si="264"/>
        <v>0.41006021458614561</v>
      </c>
      <c r="L171" s="390">
        <f t="shared" ca="1" si="181"/>
        <v>4.7538069780028742E-3</v>
      </c>
      <c r="M171" s="391">
        <f t="shared" si="182"/>
        <v>0</v>
      </c>
      <c r="N171" s="392">
        <f t="shared" si="183"/>
        <v>0</v>
      </c>
      <c r="O171" s="392">
        <f t="shared" ca="1" si="246"/>
        <v>8578.9059160428224</v>
      </c>
      <c r="P171" s="391">
        <f t="shared" ca="1" si="247"/>
        <v>0.35081952846926834</v>
      </c>
      <c r="Q171" s="391">
        <f t="shared" ca="1" si="184"/>
        <v>4.0782462807314509E-3</v>
      </c>
      <c r="R171" s="391">
        <f t="shared" ca="1" si="185"/>
        <v>5.1611546820458625E-4</v>
      </c>
      <c r="S171" s="391">
        <f t="shared" ca="1" si="186"/>
        <v>7.9158462500596976E-3</v>
      </c>
      <c r="T171" s="389">
        <f t="shared" ca="1" si="187"/>
        <v>5.9320341204858131</v>
      </c>
      <c r="U171" s="389">
        <f t="shared" ca="1" si="188"/>
        <v>0.41941535421861598</v>
      </c>
      <c r="V171" s="393">
        <f t="shared" ca="1" si="189"/>
        <v>4.6507830442973595E-3</v>
      </c>
      <c r="W171" s="389">
        <f t="shared" ca="1" si="190"/>
        <v>-1.0335073431771908E-2</v>
      </c>
      <c r="X171" s="394"/>
      <c r="Y171" s="372"/>
      <c r="Z171" s="389">
        <f t="shared" ca="1" si="262"/>
        <v>6.0793767060340764</v>
      </c>
      <c r="AA171" s="389">
        <f ca="1">'Site&amp;Soil'!$G$173*EXP('Site&amp;Soil'!$G$174*Z171)</f>
        <v>0</v>
      </c>
      <c r="AB171" s="389">
        <f t="shared" ca="1" si="191"/>
        <v>0.41625000000000001</v>
      </c>
      <c r="AC171" s="389">
        <f t="shared" si="265"/>
        <v>0</v>
      </c>
      <c r="AD171" s="390">
        <f t="shared" ca="1" si="192"/>
        <v>0</v>
      </c>
      <c r="AE171" s="391">
        <f t="shared" si="193"/>
        <v>0</v>
      </c>
      <c r="AF171" s="392">
        <f t="shared" si="194"/>
        <v>0</v>
      </c>
      <c r="AG171" s="392">
        <f t="shared" ca="1" si="248"/>
        <v>0</v>
      </c>
      <c r="AH171" s="391">
        <f t="shared" ca="1" si="249"/>
        <v>0</v>
      </c>
      <c r="AI171" s="391">
        <f t="shared" ca="1" si="195"/>
        <v>0</v>
      </c>
      <c r="AJ171" s="391">
        <f t="shared" ca="1" si="196"/>
        <v>0</v>
      </c>
      <c r="AK171" s="391">
        <f t="shared" ca="1" si="197"/>
        <v>1.2399170407317386E-3</v>
      </c>
      <c r="AL171" s="389">
        <f t="shared" ca="1" si="198"/>
        <v>6.0806166230748078</v>
      </c>
      <c r="AM171" s="389">
        <f t="shared" ca="1" si="199"/>
        <v>0.44980666935488872</v>
      </c>
      <c r="AN171" s="393">
        <f t="shared" ca="1" si="200"/>
        <v>0</v>
      </c>
      <c r="AO171" s="389">
        <f t="shared" ca="1" si="201"/>
        <v>1.1173052358672334E-2</v>
      </c>
      <c r="AP171" s="394"/>
      <c r="AQ171" s="372"/>
      <c r="AR171" s="389">
        <f t="shared" ca="1" si="263"/>
        <v>4.6199999999999957</v>
      </c>
      <c r="AS171" s="389">
        <f ca="1">'Site&amp;Soil'!$H$173*EXP('Site&amp;Soil'!$H$174*AR171)</f>
        <v>0</v>
      </c>
      <c r="AT171" s="389">
        <f t="shared" ca="1" si="202"/>
        <v>0.38250000000000001</v>
      </c>
      <c r="AU171" s="389">
        <f t="shared" si="266"/>
        <v>0</v>
      </c>
      <c r="AV171" s="390">
        <f t="shared" ca="1" si="203"/>
        <v>0</v>
      </c>
      <c r="AW171" s="391">
        <f t="shared" si="204"/>
        <v>0</v>
      </c>
      <c r="AX171" s="392">
        <f t="shared" si="205"/>
        <v>0</v>
      </c>
      <c r="AY171" s="392">
        <f t="shared" ca="1" si="250"/>
        <v>0</v>
      </c>
      <c r="AZ171" s="391">
        <f t="shared" ca="1" si="251"/>
        <v>0</v>
      </c>
      <c r="BA171" s="391">
        <f t="shared" ca="1" si="206"/>
        <v>0</v>
      </c>
      <c r="BB171" s="391">
        <f t="shared" ca="1" si="207"/>
        <v>0</v>
      </c>
      <c r="BC171" s="391">
        <f t="shared" ca="1" si="208"/>
        <v>0</v>
      </c>
      <c r="BD171" s="389">
        <f t="shared" ca="1" si="209"/>
        <v>4.6199999999999957</v>
      </c>
      <c r="BE171" s="389">
        <f t="shared" ca="1" si="210"/>
        <v>8.4149999999998212E-2</v>
      </c>
      <c r="BF171" s="393">
        <f t="shared" ca="1" si="211"/>
        <v>0</v>
      </c>
      <c r="BG171" s="389">
        <f t="shared" ca="1" si="212"/>
        <v>0</v>
      </c>
      <c r="BH171" s="394"/>
      <c r="BI171" s="372"/>
      <c r="BJ171" s="392"/>
      <c r="BK171" s="372"/>
      <c r="BL171" s="372"/>
      <c r="BM171" s="372"/>
      <c r="BN171" s="372"/>
      <c r="BO171" s="372"/>
      <c r="BP171" s="372"/>
      <c r="BQ171" s="372"/>
      <c r="BR171" s="372"/>
      <c r="BS171" s="372"/>
      <c r="BT171" s="372"/>
      <c r="BU171" s="372"/>
      <c r="BV171" s="372"/>
      <c r="BW171" s="372"/>
      <c r="BX171" s="372"/>
      <c r="BZ171" s="388"/>
      <c r="CA171" s="388"/>
      <c r="CB171" s="19"/>
      <c r="CC171" s="372"/>
      <c r="CD171" s="389" t="e">
        <f t="shared" ca="1" si="252"/>
        <v>#VALUE!</v>
      </c>
      <c r="CE171" s="389" t="e">
        <f ca="1">'Site&amp;Soil'!$F$173*EXP('Site&amp;Soil'!$F$174*CD171)</f>
        <v>#VALUE!</v>
      </c>
      <c r="CF171" s="389" t="e">
        <f t="shared" ca="1" si="213"/>
        <v>#VALUE!</v>
      </c>
      <c r="CG171" s="389">
        <f t="shared" si="267"/>
        <v>0</v>
      </c>
      <c r="CH171" s="390" t="e">
        <f t="shared" ca="1" si="214"/>
        <v>#VALUE!</v>
      </c>
      <c r="CI171" s="391">
        <f t="shared" si="215"/>
        <v>0</v>
      </c>
      <c r="CJ171" s="392">
        <f t="shared" si="216"/>
        <v>0</v>
      </c>
      <c r="CK171" s="392" t="e">
        <f t="shared" ca="1" si="253"/>
        <v>#VALUE!</v>
      </c>
      <c r="CL171" s="391" t="e">
        <f t="shared" ca="1" si="254"/>
        <v>#VALUE!</v>
      </c>
      <c r="CM171" s="391" t="e">
        <f t="shared" ca="1" si="217"/>
        <v>#VALUE!</v>
      </c>
      <c r="CN171" s="391" t="e">
        <f t="shared" ca="1" si="218"/>
        <v>#VALUE!</v>
      </c>
      <c r="CO171" s="391" t="e">
        <f t="shared" ca="1" si="219"/>
        <v>#VALUE!</v>
      </c>
      <c r="CP171" s="389" t="e">
        <f t="shared" ca="1" si="220"/>
        <v>#VALUE!</v>
      </c>
      <c r="CQ171" s="389" t="e">
        <f t="shared" ca="1" si="221"/>
        <v>#VALUE!</v>
      </c>
      <c r="CR171" s="393" t="e">
        <f t="shared" ca="1" si="222"/>
        <v>#VALUE!</v>
      </c>
      <c r="CS171" s="389" t="e">
        <f t="shared" ca="1" si="223"/>
        <v>#VALUE!</v>
      </c>
      <c r="CT171" s="394"/>
      <c r="CU171" s="372"/>
      <c r="CV171" s="389" t="e">
        <f t="shared" ca="1" si="255"/>
        <v>#VALUE!</v>
      </c>
      <c r="CW171" s="389" t="e">
        <f ca="1">'Site&amp;Soil'!$G$173*EXP('Site&amp;Soil'!$G$174*CV171)</f>
        <v>#VALUE!</v>
      </c>
      <c r="CX171" s="389" t="e">
        <f t="shared" ca="1" si="224"/>
        <v>#VALUE!</v>
      </c>
      <c r="CY171" s="389">
        <f t="shared" si="268"/>
        <v>0</v>
      </c>
      <c r="CZ171" s="390" t="e">
        <f t="shared" ca="1" si="225"/>
        <v>#VALUE!</v>
      </c>
      <c r="DA171" s="391">
        <f t="shared" si="226"/>
        <v>0</v>
      </c>
      <c r="DB171" s="392">
        <f t="shared" si="227"/>
        <v>0</v>
      </c>
      <c r="DC171" s="392" t="e">
        <f t="shared" ca="1" si="256"/>
        <v>#VALUE!</v>
      </c>
      <c r="DD171" s="391" t="e">
        <f t="shared" ca="1" si="257"/>
        <v>#VALUE!</v>
      </c>
      <c r="DE171" s="391" t="e">
        <f t="shared" ca="1" si="228"/>
        <v>#VALUE!</v>
      </c>
      <c r="DF171" s="391" t="e">
        <f t="shared" ca="1" si="229"/>
        <v>#VALUE!</v>
      </c>
      <c r="DG171" s="391" t="e">
        <f t="shared" ca="1" si="230"/>
        <v>#VALUE!</v>
      </c>
      <c r="DH171" s="389" t="e">
        <f t="shared" ca="1" si="231"/>
        <v>#VALUE!</v>
      </c>
      <c r="DI171" s="389" t="e">
        <f t="shared" ca="1" si="232"/>
        <v>#VALUE!</v>
      </c>
      <c r="DJ171" s="393" t="e">
        <f t="shared" ca="1" si="233"/>
        <v>#VALUE!</v>
      </c>
      <c r="DK171" s="389" t="e">
        <f t="shared" ca="1" si="234"/>
        <v>#VALUE!</v>
      </c>
      <c r="DL171" s="394"/>
      <c r="DM171" s="372"/>
      <c r="DN171" s="389" t="e">
        <f t="shared" ca="1" si="258"/>
        <v>#VALUE!</v>
      </c>
      <c r="DO171" s="389" t="e">
        <f ca="1">'Site&amp;Soil'!$H$173*EXP('Site&amp;Soil'!$H$174*DN171)</f>
        <v>#VALUE!</v>
      </c>
      <c r="DP171" s="389" t="e">
        <f t="shared" ca="1" si="235"/>
        <v>#VALUE!</v>
      </c>
      <c r="DQ171" s="389">
        <f t="shared" si="269"/>
        <v>0</v>
      </c>
      <c r="DR171" s="390" t="e">
        <f t="shared" ca="1" si="236"/>
        <v>#VALUE!</v>
      </c>
      <c r="DS171" s="391">
        <f t="shared" si="237"/>
        <v>0</v>
      </c>
      <c r="DT171" s="392">
        <f t="shared" si="238"/>
        <v>0</v>
      </c>
      <c r="DU171" s="392" t="e">
        <f t="shared" ca="1" si="259"/>
        <v>#VALUE!</v>
      </c>
      <c r="DV171" s="391" t="e">
        <f t="shared" ca="1" si="260"/>
        <v>#VALUE!</v>
      </c>
      <c r="DW171" s="391" t="e">
        <f t="shared" ca="1" si="239"/>
        <v>#VALUE!</v>
      </c>
      <c r="DX171" s="391" t="e">
        <f t="shared" ca="1" si="240"/>
        <v>#VALUE!</v>
      </c>
      <c r="DY171" s="391" t="e">
        <f t="shared" ca="1" si="241"/>
        <v>#VALUE!</v>
      </c>
      <c r="DZ171" s="389" t="e">
        <f t="shared" ca="1" si="242"/>
        <v>#VALUE!</v>
      </c>
      <c r="EA171" s="389" t="e">
        <f t="shared" ca="1" si="243"/>
        <v>#VALUE!</v>
      </c>
      <c r="EB171" s="393" t="e">
        <f t="shared" ca="1" si="244"/>
        <v>#VALUE!</v>
      </c>
      <c r="EC171" s="389" t="e">
        <f t="shared" ca="1" si="245"/>
        <v>#VALUE!</v>
      </c>
      <c r="ED171" s="394"/>
      <c r="EE171" s="372"/>
      <c r="EF171" s="392"/>
      <c r="EG171" s="372"/>
      <c r="EH171" s="372"/>
      <c r="EI171" s="372"/>
      <c r="EJ171" s="372"/>
      <c r="EK171" s="372"/>
      <c r="EL171" s="372"/>
      <c r="EM171" s="372"/>
      <c r="EN171" s="372"/>
      <c r="EO171" s="372"/>
      <c r="EP171" s="372"/>
      <c r="EQ171" s="372"/>
      <c r="ER171" s="372"/>
      <c r="ES171" s="372"/>
      <c r="ET171" s="372"/>
    </row>
    <row r="172" spans="1:150" x14ac:dyDescent="0.2">
      <c r="A172" s="372"/>
      <c r="B172" s="372">
        <v>164</v>
      </c>
      <c r="C172" s="372" t="s">
        <v>307</v>
      </c>
      <c r="D172" s="388"/>
      <c r="E172" s="388"/>
      <c r="F172" s="19"/>
      <c r="G172" s="372"/>
      <c r="H172" s="389">
        <f t="shared" ca="1" si="261"/>
        <v>5.9216990470540409</v>
      </c>
      <c r="I172" s="389">
        <f ca="1">'Site&amp;Soil'!$F$173*EXP('Site&amp;Soil'!$F$174*H172)</f>
        <v>0</v>
      </c>
      <c r="J172" s="389">
        <f t="shared" ca="1" si="180"/>
        <v>0.45000000000000007</v>
      </c>
      <c r="K172" s="389">
        <f t="shared" ca="1" si="264"/>
        <v>0.42307692307692307</v>
      </c>
      <c r="L172" s="390">
        <f t="shared" ca="1" si="181"/>
        <v>4.9328541608956956E-3</v>
      </c>
      <c r="M172" s="391">
        <f t="shared" si="182"/>
        <v>0</v>
      </c>
      <c r="N172" s="392">
        <f t="shared" si="183"/>
        <v>0</v>
      </c>
      <c r="O172" s="392">
        <f t="shared" ca="1" si="246"/>
        <v>8479.1768864260703</v>
      </c>
      <c r="P172" s="391">
        <f t="shared" ca="1" si="247"/>
        <v>0.34674128218853689</v>
      </c>
      <c r="Q172" s="391">
        <f t="shared" ca="1" si="184"/>
        <v>4.1826542985177453E-3</v>
      </c>
      <c r="R172" s="391">
        <f t="shared" ca="1" si="185"/>
        <v>5.2871169087986727E-4</v>
      </c>
      <c r="S172" s="391">
        <f t="shared" ca="1" si="186"/>
        <v>8.1198724614175051E-3</v>
      </c>
      <c r="T172" s="389">
        <f t="shared" ca="1" si="187"/>
        <v>5.9298189195154585</v>
      </c>
      <c r="U172" s="389">
        <f t="shared" ca="1" si="188"/>
        <v>0.41841851378195638</v>
      </c>
      <c r="V172" s="393">
        <f t="shared" ca="1" si="189"/>
        <v>4.7626552879955408E-3</v>
      </c>
      <c r="W172" s="389">
        <f t="shared" ca="1" si="190"/>
        <v>-1.0583678417767866E-2</v>
      </c>
      <c r="X172" s="394"/>
      <c r="Y172" s="372"/>
      <c r="Z172" s="389">
        <f t="shared" ca="1" si="262"/>
        <v>6.0917896754334802</v>
      </c>
      <c r="AA172" s="389">
        <f ca="1">'Site&amp;Soil'!$G$173*EXP('Site&amp;Soil'!$G$174*Z172)</f>
        <v>0</v>
      </c>
      <c r="AB172" s="389">
        <f t="shared" ca="1" si="191"/>
        <v>0.41625000000000001</v>
      </c>
      <c r="AC172" s="389">
        <f t="shared" si="265"/>
        <v>0</v>
      </c>
      <c r="AD172" s="390">
        <f t="shared" ca="1" si="192"/>
        <v>0</v>
      </c>
      <c r="AE172" s="391">
        <f t="shared" si="193"/>
        <v>0</v>
      </c>
      <c r="AF172" s="392">
        <f t="shared" si="194"/>
        <v>0</v>
      </c>
      <c r="AG172" s="392">
        <f t="shared" ca="1" si="248"/>
        <v>0</v>
      </c>
      <c r="AH172" s="391">
        <f t="shared" ca="1" si="249"/>
        <v>0</v>
      </c>
      <c r="AI172" s="391">
        <f t="shared" ca="1" si="195"/>
        <v>0</v>
      </c>
      <c r="AJ172" s="391">
        <f t="shared" ca="1" si="196"/>
        <v>0</v>
      </c>
      <c r="AK172" s="391">
        <f t="shared" ca="1" si="197"/>
        <v>1.2701782363480295E-3</v>
      </c>
      <c r="AL172" s="389">
        <f t="shared" ca="1" si="198"/>
        <v>6.0930598536698284</v>
      </c>
      <c r="AM172" s="389">
        <f t="shared" ca="1" si="199"/>
        <v>0.45498616409006609</v>
      </c>
      <c r="AN172" s="393">
        <f t="shared" ca="1" si="200"/>
        <v>0</v>
      </c>
      <c r="AO172" s="389">
        <f t="shared" ca="1" si="201"/>
        <v>1.1441814505694993E-2</v>
      </c>
      <c r="AP172" s="394"/>
      <c r="AQ172" s="372"/>
      <c r="AR172" s="389">
        <f t="shared" ca="1" si="263"/>
        <v>4.6199999999999957</v>
      </c>
      <c r="AS172" s="389">
        <f ca="1">'Site&amp;Soil'!$H$173*EXP('Site&amp;Soil'!$H$174*AR172)</f>
        <v>0</v>
      </c>
      <c r="AT172" s="389">
        <f t="shared" ca="1" si="202"/>
        <v>0.38250000000000001</v>
      </c>
      <c r="AU172" s="389">
        <f t="shared" si="266"/>
        <v>0</v>
      </c>
      <c r="AV172" s="390">
        <f t="shared" ca="1" si="203"/>
        <v>0</v>
      </c>
      <c r="AW172" s="391">
        <f t="shared" si="204"/>
        <v>0</v>
      </c>
      <c r="AX172" s="392">
        <f t="shared" si="205"/>
        <v>0</v>
      </c>
      <c r="AY172" s="392">
        <f t="shared" ca="1" si="250"/>
        <v>0</v>
      </c>
      <c r="AZ172" s="391">
        <f t="shared" ca="1" si="251"/>
        <v>0</v>
      </c>
      <c r="BA172" s="391">
        <f t="shared" ca="1" si="206"/>
        <v>0</v>
      </c>
      <c r="BB172" s="391">
        <f t="shared" ca="1" si="207"/>
        <v>0</v>
      </c>
      <c r="BC172" s="391">
        <f t="shared" ca="1" si="208"/>
        <v>0</v>
      </c>
      <c r="BD172" s="389">
        <f t="shared" ca="1" si="209"/>
        <v>4.6199999999999957</v>
      </c>
      <c r="BE172" s="389">
        <f t="shared" ca="1" si="210"/>
        <v>8.4149999999998212E-2</v>
      </c>
      <c r="BF172" s="393">
        <f t="shared" ca="1" si="211"/>
        <v>0</v>
      </c>
      <c r="BG172" s="389">
        <f t="shared" ca="1" si="212"/>
        <v>0</v>
      </c>
      <c r="BH172" s="394"/>
      <c r="BI172" s="372"/>
      <c r="BJ172" s="392"/>
      <c r="BK172" s="372"/>
      <c r="BL172" s="372"/>
      <c r="BM172" s="372"/>
      <c r="BN172" s="372"/>
      <c r="BO172" s="372"/>
      <c r="BP172" s="372"/>
      <c r="BQ172" s="372"/>
      <c r="BR172" s="372"/>
      <c r="BS172" s="372"/>
      <c r="BT172" s="372"/>
      <c r="BU172" s="372"/>
      <c r="BV172" s="372"/>
      <c r="BW172" s="372"/>
      <c r="BX172" s="372"/>
      <c r="BZ172" s="388"/>
      <c r="CA172" s="388"/>
      <c r="CB172" s="19"/>
      <c r="CC172" s="372"/>
      <c r="CD172" s="389" t="e">
        <f t="shared" ca="1" si="252"/>
        <v>#VALUE!</v>
      </c>
      <c r="CE172" s="389" t="e">
        <f ca="1">'Site&amp;Soil'!$F$173*EXP('Site&amp;Soil'!$F$174*CD172)</f>
        <v>#VALUE!</v>
      </c>
      <c r="CF172" s="389" t="e">
        <f t="shared" ca="1" si="213"/>
        <v>#VALUE!</v>
      </c>
      <c r="CG172" s="389">
        <f t="shared" si="267"/>
        <v>0</v>
      </c>
      <c r="CH172" s="390" t="e">
        <f t="shared" ca="1" si="214"/>
        <v>#VALUE!</v>
      </c>
      <c r="CI172" s="391">
        <f t="shared" si="215"/>
        <v>0</v>
      </c>
      <c r="CJ172" s="392">
        <f t="shared" si="216"/>
        <v>0</v>
      </c>
      <c r="CK172" s="392" t="e">
        <f t="shared" ca="1" si="253"/>
        <v>#VALUE!</v>
      </c>
      <c r="CL172" s="391" t="e">
        <f t="shared" ca="1" si="254"/>
        <v>#VALUE!</v>
      </c>
      <c r="CM172" s="391" t="e">
        <f t="shared" ca="1" si="217"/>
        <v>#VALUE!</v>
      </c>
      <c r="CN172" s="391" t="e">
        <f t="shared" ca="1" si="218"/>
        <v>#VALUE!</v>
      </c>
      <c r="CO172" s="391" t="e">
        <f t="shared" ca="1" si="219"/>
        <v>#VALUE!</v>
      </c>
      <c r="CP172" s="389" t="e">
        <f t="shared" ca="1" si="220"/>
        <v>#VALUE!</v>
      </c>
      <c r="CQ172" s="389" t="e">
        <f t="shared" ca="1" si="221"/>
        <v>#VALUE!</v>
      </c>
      <c r="CR172" s="393" t="e">
        <f t="shared" ca="1" si="222"/>
        <v>#VALUE!</v>
      </c>
      <c r="CS172" s="389" t="e">
        <f t="shared" ca="1" si="223"/>
        <v>#VALUE!</v>
      </c>
      <c r="CT172" s="394"/>
      <c r="CU172" s="372"/>
      <c r="CV172" s="389" t="e">
        <f t="shared" ca="1" si="255"/>
        <v>#VALUE!</v>
      </c>
      <c r="CW172" s="389" t="e">
        <f ca="1">'Site&amp;Soil'!$G$173*EXP('Site&amp;Soil'!$G$174*CV172)</f>
        <v>#VALUE!</v>
      </c>
      <c r="CX172" s="389" t="e">
        <f t="shared" ca="1" si="224"/>
        <v>#VALUE!</v>
      </c>
      <c r="CY172" s="389">
        <f t="shared" si="268"/>
        <v>0</v>
      </c>
      <c r="CZ172" s="390" t="e">
        <f t="shared" ca="1" si="225"/>
        <v>#VALUE!</v>
      </c>
      <c r="DA172" s="391">
        <f t="shared" si="226"/>
        <v>0</v>
      </c>
      <c r="DB172" s="392">
        <f t="shared" si="227"/>
        <v>0</v>
      </c>
      <c r="DC172" s="392" t="e">
        <f t="shared" ca="1" si="256"/>
        <v>#VALUE!</v>
      </c>
      <c r="DD172" s="391" t="e">
        <f t="shared" ca="1" si="257"/>
        <v>#VALUE!</v>
      </c>
      <c r="DE172" s="391" t="e">
        <f t="shared" ca="1" si="228"/>
        <v>#VALUE!</v>
      </c>
      <c r="DF172" s="391" t="e">
        <f t="shared" ca="1" si="229"/>
        <v>#VALUE!</v>
      </c>
      <c r="DG172" s="391" t="e">
        <f t="shared" ca="1" si="230"/>
        <v>#VALUE!</v>
      </c>
      <c r="DH172" s="389" t="e">
        <f t="shared" ca="1" si="231"/>
        <v>#VALUE!</v>
      </c>
      <c r="DI172" s="389" t="e">
        <f t="shared" ca="1" si="232"/>
        <v>#VALUE!</v>
      </c>
      <c r="DJ172" s="393" t="e">
        <f t="shared" ca="1" si="233"/>
        <v>#VALUE!</v>
      </c>
      <c r="DK172" s="389" t="e">
        <f t="shared" ca="1" si="234"/>
        <v>#VALUE!</v>
      </c>
      <c r="DL172" s="394"/>
      <c r="DM172" s="372"/>
      <c r="DN172" s="389" t="e">
        <f t="shared" ca="1" si="258"/>
        <v>#VALUE!</v>
      </c>
      <c r="DO172" s="389" t="e">
        <f ca="1">'Site&amp;Soil'!$H$173*EXP('Site&amp;Soil'!$H$174*DN172)</f>
        <v>#VALUE!</v>
      </c>
      <c r="DP172" s="389" t="e">
        <f t="shared" ca="1" si="235"/>
        <v>#VALUE!</v>
      </c>
      <c r="DQ172" s="389">
        <f t="shared" si="269"/>
        <v>0</v>
      </c>
      <c r="DR172" s="390" t="e">
        <f t="shared" ca="1" si="236"/>
        <v>#VALUE!</v>
      </c>
      <c r="DS172" s="391">
        <f t="shared" si="237"/>
        <v>0</v>
      </c>
      <c r="DT172" s="392">
        <f t="shared" si="238"/>
        <v>0</v>
      </c>
      <c r="DU172" s="392" t="e">
        <f t="shared" ca="1" si="259"/>
        <v>#VALUE!</v>
      </c>
      <c r="DV172" s="391" t="e">
        <f t="shared" ca="1" si="260"/>
        <v>#VALUE!</v>
      </c>
      <c r="DW172" s="391" t="e">
        <f t="shared" ca="1" si="239"/>
        <v>#VALUE!</v>
      </c>
      <c r="DX172" s="391" t="e">
        <f t="shared" ca="1" si="240"/>
        <v>#VALUE!</v>
      </c>
      <c r="DY172" s="391" t="e">
        <f t="shared" ca="1" si="241"/>
        <v>#VALUE!</v>
      </c>
      <c r="DZ172" s="389" t="e">
        <f t="shared" ca="1" si="242"/>
        <v>#VALUE!</v>
      </c>
      <c r="EA172" s="389" t="e">
        <f t="shared" ca="1" si="243"/>
        <v>#VALUE!</v>
      </c>
      <c r="EB172" s="393" t="e">
        <f t="shared" ca="1" si="244"/>
        <v>#VALUE!</v>
      </c>
      <c r="EC172" s="389" t="e">
        <f t="shared" ca="1" si="245"/>
        <v>#VALUE!</v>
      </c>
      <c r="ED172" s="394"/>
      <c r="EE172" s="372"/>
      <c r="EF172" s="392"/>
      <c r="EG172" s="372"/>
      <c r="EH172" s="372"/>
      <c r="EI172" s="372"/>
      <c r="EJ172" s="372"/>
      <c r="EK172" s="372"/>
      <c r="EL172" s="372"/>
      <c r="EM172" s="372"/>
      <c r="EN172" s="372"/>
      <c r="EO172" s="372"/>
      <c r="EP172" s="372"/>
      <c r="EQ172" s="372"/>
      <c r="ER172" s="372"/>
      <c r="ES172" s="372"/>
      <c r="ET172" s="372"/>
    </row>
    <row r="173" spans="1:150" x14ac:dyDescent="0.2">
      <c r="A173" s="372"/>
      <c r="B173" s="372">
        <v>165</v>
      </c>
      <c r="C173" s="372" t="s">
        <v>308</v>
      </c>
      <c r="D173" s="388"/>
      <c r="E173" s="388"/>
      <c r="F173" s="19"/>
      <c r="G173" s="372"/>
      <c r="H173" s="389">
        <f t="shared" ca="1" si="261"/>
        <v>5.9192352410976907</v>
      </c>
      <c r="I173" s="389">
        <f ca="1">'Site&amp;Soil'!$F$173*EXP('Site&amp;Soil'!$F$174*H173)</f>
        <v>0</v>
      </c>
      <c r="J173" s="389">
        <f t="shared" ca="1" si="180"/>
        <v>0.45000000000000007</v>
      </c>
      <c r="K173" s="389">
        <f t="shared" ca="1" si="264"/>
        <v>0.41006021458614561</v>
      </c>
      <c r="L173" s="390">
        <f t="shared" ca="1" si="181"/>
        <v>4.809024704954399E-3</v>
      </c>
      <c r="M173" s="391">
        <f t="shared" si="182"/>
        <v>0</v>
      </c>
      <c r="N173" s="392">
        <f t="shared" si="183"/>
        <v>0</v>
      </c>
      <c r="O173" s="392">
        <f t="shared" ca="1" si="246"/>
        <v>8376.8946735091249</v>
      </c>
      <c r="P173" s="391">
        <f t="shared" ca="1" si="247"/>
        <v>0.34255862789001917</v>
      </c>
      <c r="Q173" s="391">
        <f t="shared" ca="1" si="184"/>
        <v>4.0284693435706301E-3</v>
      </c>
      <c r="R173" s="391">
        <f t="shared" ca="1" si="185"/>
        <v>5.0862005171806808E-4</v>
      </c>
      <c r="S173" s="391">
        <f t="shared" ca="1" si="186"/>
        <v>7.8218873152279145E-3</v>
      </c>
      <c r="T173" s="389">
        <f t="shared" ca="1" si="187"/>
        <v>5.927057128412919</v>
      </c>
      <c r="U173" s="389">
        <f t="shared" ca="1" si="188"/>
        <v>0.41717570778581359</v>
      </c>
      <c r="V173" s="393">
        <f t="shared" ca="1" si="189"/>
        <v>4.5732376947159132E-3</v>
      </c>
      <c r="W173" s="389">
        <f t="shared" ca="1" si="190"/>
        <v>-1.0162750432702029E-2</v>
      </c>
      <c r="X173" s="394"/>
      <c r="Y173" s="372"/>
      <c r="Z173" s="389">
        <f t="shared" ca="1" si="262"/>
        <v>6.1045016681755238</v>
      </c>
      <c r="AA173" s="389">
        <f ca="1">'Site&amp;Soil'!$G$173*EXP('Site&amp;Soil'!$G$174*Z173)</f>
        <v>0</v>
      </c>
      <c r="AB173" s="389">
        <f t="shared" ca="1" si="191"/>
        <v>0.41625000000000001</v>
      </c>
      <c r="AC173" s="389">
        <f t="shared" si="265"/>
        <v>0</v>
      </c>
      <c r="AD173" s="390">
        <f t="shared" ca="1" si="192"/>
        <v>0</v>
      </c>
      <c r="AE173" s="391">
        <f t="shared" si="193"/>
        <v>0</v>
      </c>
      <c r="AF173" s="392">
        <f t="shared" si="194"/>
        <v>0</v>
      </c>
      <c r="AG173" s="392">
        <f t="shared" ca="1" si="248"/>
        <v>0</v>
      </c>
      <c r="AH173" s="391">
        <f t="shared" ca="1" si="249"/>
        <v>0</v>
      </c>
      <c r="AI173" s="391">
        <f t="shared" ca="1" si="195"/>
        <v>0</v>
      </c>
      <c r="AJ173" s="391">
        <f t="shared" ca="1" si="196"/>
        <v>0</v>
      </c>
      <c r="AK173" s="391">
        <f t="shared" ca="1" si="197"/>
        <v>1.2219100341575209E-3</v>
      </c>
      <c r="AL173" s="389">
        <f t="shared" ca="1" si="198"/>
        <v>6.1057235782096813</v>
      </c>
      <c r="AM173" s="389">
        <f t="shared" ca="1" si="199"/>
        <v>0.46025743942977981</v>
      </c>
      <c r="AN173" s="393">
        <f t="shared" ca="1" si="200"/>
        <v>0</v>
      </c>
      <c r="AO173" s="389">
        <f t="shared" ca="1" si="201"/>
        <v>1.0986757224542735E-2</v>
      </c>
      <c r="AP173" s="394"/>
      <c r="AQ173" s="372"/>
      <c r="AR173" s="389">
        <f t="shared" ca="1" si="263"/>
        <v>4.6199999999999957</v>
      </c>
      <c r="AS173" s="389">
        <f ca="1">'Site&amp;Soil'!$H$173*EXP('Site&amp;Soil'!$H$174*AR173)</f>
        <v>0</v>
      </c>
      <c r="AT173" s="389">
        <f t="shared" ca="1" si="202"/>
        <v>0.38250000000000001</v>
      </c>
      <c r="AU173" s="389">
        <f t="shared" si="266"/>
        <v>0</v>
      </c>
      <c r="AV173" s="390">
        <f t="shared" ca="1" si="203"/>
        <v>0</v>
      </c>
      <c r="AW173" s="391">
        <f t="shared" si="204"/>
        <v>0</v>
      </c>
      <c r="AX173" s="392">
        <f t="shared" si="205"/>
        <v>0</v>
      </c>
      <c r="AY173" s="392">
        <f t="shared" ca="1" si="250"/>
        <v>0</v>
      </c>
      <c r="AZ173" s="391">
        <f t="shared" ca="1" si="251"/>
        <v>0</v>
      </c>
      <c r="BA173" s="391">
        <f t="shared" ca="1" si="206"/>
        <v>0</v>
      </c>
      <c r="BB173" s="391">
        <f t="shared" ca="1" si="207"/>
        <v>0</v>
      </c>
      <c r="BC173" s="391">
        <f t="shared" ca="1" si="208"/>
        <v>0</v>
      </c>
      <c r="BD173" s="389">
        <f t="shared" ca="1" si="209"/>
        <v>4.6199999999999957</v>
      </c>
      <c r="BE173" s="389">
        <f t="shared" ca="1" si="210"/>
        <v>8.4149999999998212E-2</v>
      </c>
      <c r="BF173" s="393">
        <f t="shared" ca="1" si="211"/>
        <v>0</v>
      </c>
      <c r="BG173" s="389">
        <f t="shared" ca="1" si="212"/>
        <v>0</v>
      </c>
      <c r="BH173" s="394"/>
      <c r="BI173" s="372"/>
      <c r="BJ173" s="392"/>
      <c r="BK173" s="372"/>
      <c r="BL173" s="372"/>
      <c r="BM173" s="372"/>
      <c r="BN173" s="372"/>
      <c r="BO173" s="372"/>
      <c r="BP173" s="372"/>
      <c r="BQ173" s="372"/>
      <c r="BR173" s="372"/>
      <c r="BS173" s="372"/>
      <c r="BT173" s="372"/>
      <c r="BU173" s="372"/>
      <c r="BV173" s="372"/>
      <c r="BW173" s="372"/>
      <c r="BX173" s="372"/>
      <c r="BZ173" s="388"/>
      <c r="CA173" s="388"/>
      <c r="CB173" s="19"/>
      <c r="CC173" s="372"/>
      <c r="CD173" s="389" t="e">
        <f t="shared" ca="1" si="252"/>
        <v>#VALUE!</v>
      </c>
      <c r="CE173" s="389" t="e">
        <f ca="1">'Site&amp;Soil'!$F$173*EXP('Site&amp;Soil'!$F$174*CD173)</f>
        <v>#VALUE!</v>
      </c>
      <c r="CF173" s="389" t="e">
        <f t="shared" ca="1" si="213"/>
        <v>#VALUE!</v>
      </c>
      <c r="CG173" s="389">
        <f t="shared" si="267"/>
        <v>0</v>
      </c>
      <c r="CH173" s="390" t="e">
        <f t="shared" ca="1" si="214"/>
        <v>#VALUE!</v>
      </c>
      <c r="CI173" s="391">
        <f t="shared" si="215"/>
        <v>0</v>
      </c>
      <c r="CJ173" s="392">
        <f t="shared" si="216"/>
        <v>0</v>
      </c>
      <c r="CK173" s="392" t="e">
        <f t="shared" ca="1" si="253"/>
        <v>#VALUE!</v>
      </c>
      <c r="CL173" s="391" t="e">
        <f t="shared" ca="1" si="254"/>
        <v>#VALUE!</v>
      </c>
      <c r="CM173" s="391" t="e">
        <f t="shared" ca="1" si="217"/>
        <v>#VALUE!</v>
      </c>
      <c r="CN173" s="391" t="e">
        <f t="shared" ca="1" si="218"/>
        <v>#VALUE!</v>
      </c>
      <c r="CO173" s="391" t="e">
        <f t="shared" ca="1" si="219"/>
        <v>#VALUE!</v>
      </c>
      <c r="CP173" s="389" t="e">
        <f t="shared" ca="1" si="220"/>
        <v>#VALUE!</v>
      </c>
      <c r="CQ173" s="389" t="e">
        <f t="shared" ca="1" si="221"/>
        <v>#VALUE!</v>
      </c>
      <c r="CR173" s="393" t="e">
        <f t="shared" ca="1" si="222"/>
        <v>#VALUE!</v>
      </c>
      <c r="CS173" s="389" t="e">
        <f t="shared" ca="1" si="223"/>
        <v>#VALUE!</v>
      </c>
      <c r="CT173" s="394"/>
      <c r="CU173" s="372"/>
      <c r="CV173" s="389" t="e">
        <f t="shared" ca="1" si="255"/>
        <v>#VALUE!</v>
      </c>
      <c r="CW173" s="389" t="e">
        <f ca="1">'Site&amp;Soil'!$G$173*EXP('Site&amp;Soil'!$G$174*CV173)</f>
        <v>#VALUE!</v>
      </c>
      <c r="CX173" s="389" t="e">
        <f t="shared" ca="1" si="224"/>
        <v>#VALUE!</v>
      </c>
      <c r="CY173" s="389">
        <f t="shared" si="268"/>
        <v>0</v>
      </c>
      <c r="CZ173" s="390" t="e">
        <f t="shared" ca="1" si="225"/>
        <v>#VALUE!</v>
      </c>
      <c r="DA173" s="391">
        <f t="shared" si="226"/>
        <v>0</v>
      </c>
      <c r="DB173" s="392">
        <f t="shared" si="227"/>
        <v>0</v>
      </c>
      <c r="DC173" s="392" t="e">
        <f t="shared" ca="1" si="256"/>
        <v>#VALUE!</v>
      </c>
      <c r="DD173" s="391" t="e">
        <f t="shared" ca="1" si="257"/>
        <v>#VALUE!</v>
      </c>
      <c r="DE173" s="391" t="e">
        <f t="shared" ca="1" si="228"/>
        <v>#VALUE!</v>
      </c>
      <c r="DF173" s="391" t="e">
        <f t="shared" ca="1" si="229"/>
        <v>#VALUE!</v>
      </c>
      <c r="DG173" s="391" t="e">
        <f t="shared" ca="1" si="230"/>
        <v>#VALUE!</v>
      </c>
      <c r="DH173" s="389" t="e">
        <f t="shared" ca="1" si="231"/>
        <v>#VALUE!</v>
      </c>
      <c r="DI173" s="389" t="e">
        <f t="shared" ca="1" si="232"/>
        <v>#VALUE!</v>
      </c>
      <c r="DJ173" s="393" t="e">
        <f t="shared" ca="1" si="233"/>
        <v>#VALUE!</v>
      </c>
      <c r="DK173" s="389" t="e">
        <f t="shared" ca="1" si="234"/>
        <v>#VALUE!</v>
      </c>
      <c r="DL173" s="394"/>
      <c r="DM173" s="372"/>
      <c r="DN173" s="389" t="e">
        <f t="shared" ca="1" si="258"/>
        <v>#VALUE!</v>
      </c>
      <c r="DO173" s="389" t="e">
        <f ca="1">'Site&amp;Soil'!$H$173*EXP('Site&amp;Soil'!$H$174*DN173)</f>
        <v>#VALUE!</v>
      </c>
      <c r="DP173" s="389" t="e">
        <f t="shared" ca="1" si="235"/>
        <v>#VALUE!</v>
      </c>
      <c r="DQ173" s="389">
        <f t="shared" si="269"/>
        <v>0</v>
      </c>
      <c r="DR173" s="390" t="e">
        <f t="shared" ca="1" si="236"/>
        <v>#VALUE!</v>
      </c>
      <c r="DS173" s="391">
        <f t="shared" si="237"/>
        <v>0</v>
      </c>
      <c r="DT173" s="392">
        <f t="shared" si="238"/>
        <v>0</v>
      </c>
      <c r="DU173" s="392" t="e">
        <f t="shared" ca="1" si="259"/>
        <v>#VALUE!</v>
      </c>
      <c r="DV173" s="391" t="e">
        <f t="shared" ca="1" si="260"/>
        <v>#VALUE!</v>
      </c>
      <c r="DW173" s="391" t="e">
        <f t="shared" ca="1" si="239"/>
        <v>#VALUE!</v>
      </c>
      <c r="DX173" s="391" t="e">
        <f t="shared" ca="1" si="240"/>
        <v>#VALUE!</v>
      </c>
      <c r="DY173" s="391" t="e">
        <f t="shared" ca="1" si="241"/>
        <v>#VALUE!</v>
      </c>
      <c r="DZ173" s="389" t="e">
        <f t="shared" ca="1" si="242"/>
        <v>#VALUE!</v>
      </c>
      <c r="EA173" s="389" t="e">
        <f t="shared" ca="1" si="243"/>
        <v>#VALUE!</v>
      </c>
      <c r="EB173" s="393" t="e">
        <f t="shared" ca="1" si="244"/>
        <v>#VALUE!</v>
      </c>
      <c r="EC173" s="389" t="e">
        <f t="shared" ca="1" si="245"/>
        <v>#VALUE!</v>
      </c>
      <c r="ED173" s="394"/>
      <c r="EE173" s="372"/>
      <c r="EF173" s="392"/>
      <c r="EG173" s="372"/>
      <c r="EH173" s="372"/>
      <c r="EI173" s="372"/>
      <c r="EJ173" s="372"/>
      <c r="EK173" s="372"/>
      <c r="EL173" s="372"/>
      <c r="EM173" s="372"/>
      <c r="EN173" s="372"/>
      <c r="EO173" s="372"/>
      <c r="EP173" s="372"/>
      <c r="EQ173" s="372"/>
      <c r="ER173" s="372"/>
      <c r="ES173" s="372"/>
      <c r="ET173" s="372"/>
    </row>
    <row r="174" spans="1:150" x14ac:dyDescent="0.2">
      <c r="A174" s="372"/>
      <c r="B174" s="372">
        <v>166</v>
      </c>
      <c r="C174" s="372" t="s">
        <v>309</v>
      </c>
      <c r="D174" s="388"/>
      <c r="E174" s="388"/>
      <c r="F174" s="19"/>
      <c r="G174" s="372"/>
      <c r="H174" s="389">
        <f t="shared" ca="1" si="261"/>
        <v>5.916894377980217</v>
      </c>
      <c r="I174" s="389">
        <f ca="1">'Site&amp;Soil'!$F$173*EXP('Site&amp;Soil'!$F$174*H174)</f>
        <v>0</v>
      </c>
      <c r="J174" s="389">
        <f t="shared" ca="1" si="180"/>
        <v>0.45000000000000007</v>
      </c>
      <c r="K174" s="389">
        <f t="shared" ca="1" si="264"/>
        <v>0.37336407417040579</v>
      </c>
      <c r="L174" s="390">
        <f t="shared" ca="1" si="181"/>
        <v>4.4029698255697476E-3</v>
      </c>
      <c r="M174" s="391">
        <f t="shared" si="182"/>
        <v>0</v>
      </c>
      <c r="N174" s="392">
        <f t="shared" si="183"/>
        <v>0</v>
      </c>
      <c r="O174" s="392">
        <f t="shared" ca="1" si="246"/>
        <v>8278.382884171313</v>
      </c>
      <c r="P174" s="391">
        <f t="shared" ca="1" si="247"/>
        <v>0.33853015854644852</v>
      </c>
      <c r="Q174" s="391">
        <f t="shared" ca="1" si="184"/>
        <v>3.644947004351935E-3</v>
      </c>
      <c r="R174" s="391">
        <f t="shared" ca="1" si="185"/>
        <v>4.5968344440225237E-4</v>
      </c>
      <c r="S174" s="391">
        <f t="shared" ca="1" si="186"/>
        <v>7.0783634665548493E-3</v>
      </c>
      <c r="T174" s="389">
        <f t="shared" ca="1" si="187"/>
        <v>5.9239727414467716</v>
      </c>
      <c r="U174" s="389">
        <f t="shared" ca="1" si="188"/>
        <v>0.41578773365104726</v>
      </c>
      <c r="V174" s="393">
        <f t="shared" ca="1" si="189"/>
        <v>4.1207563947523304E-3</v>
      </c>
      <c r="W174" s="389">
        <f t="shared" ca="1" si="190"/>
        <v>-9.1572364327829545E-3</v>
      </c>
      <c r="X174" s="395">
        <v>0.02</v>
      </c>
      <c r="Y174" s="372"/>
      <c r="Z174" s="389">
        <f t="shared" ca="1" si="262"/>
        <v>6.1167103354342238</v>
      </c>
      <c r="AA174" s="389">
        <f ca="1">'Site&amp;Soil'!$G$173*EXP('Site&amp;Soil'!$G$174*Z174)</f>
        <v>0</v>
      </c>
      <c r="AB174" s="389">
        <f t="shared" ca="1" si="191"/>
        <v>0.41625000000000001</v>
      </c>
      <c r="AC174" s="389">
        <f t="shared" si="265"/>
        <v>0</v>
      </c>
      <c r="AD174" s="390">
        <f t="shared" ca="1" si="192"/>
        <v>0</v>
      </c>
      <c r="AE174" s="391">
        <f t="shared" si="193"/>
        <v>0</v>
      </c>
      <c r="AF174" s="392">
        <f t="shared" si="194"/>
        <v>0</v>
      </c>
      <c r="AG174" s="392">
        <f t="shared" ca="1" si="248"/>
        <v>0</v>
      </c>
      <c r="AH174" s="391">
        <f t="shared" ca="1" si="249"/>
        <v>0</v>
      </c>
      <c r="AI174" s="391">
        <f t="shared" ca="1" si="195"/>
        <v>0</v>
      </c>
      <c r="AJ174" s="391">
        <f t="shared" ca="1" si="196"/>
        <v>0</v>
      </c>
      <c r="AK174" s="391">
        <f t="shared" ca="1" si="197"/>
        <v>1.1043446111765822E-3</v>
      </c>
      <c r="AL174" s="389">
        <f t="shared" ca="1" si="198"/>
        <v>6.1178146800454005</v>
      </c>
      <c r="AM174" s="389">
        <f t="shared" ca="1" si="199"/>
        <v>0.465290360568898</v>
      </c>
      <c r="AN174" s="393">
        <f t="shared" ca="1" si="200"/>
        <v>0</v>
      </c>
      <c r="AO174" s="389">
        <f t="shared" ca="1" si="201"/>
        <v>9.8997150624680601E-3</v>
      </c>
      <c r="AP174" s="395">
        <v>0.02</v>
      </c>
      <c r="AQ174" s="372"/>
      <c r="AR174" s="389">
        <f t="shared" ca="1" si="263"/>
        <v>4.6199999999999957</v>
      </c>
      <c r="AS174" s="389">
        <f ca="1">'Site&amp;Soil'!$H$173*EXP('Site&amp;Soil'!$H$174*AR174)</f>
        <v>0</v>
      </c>
      <c r="AT174" s="389">
        <f t="shared" ca="1" si="202"/>
        <v>0.38250000000000001</v>
      </c>
      <c r="AU174" s="389">
        <f t="shared" si="266"/>
        <v>0</v>
      </c>
      <c r="AV174" s="390">
        <f t="shared" ca="1" si="203"/>
        <v>0</v>
      </c>
      <c r="AW174" s="391">
        <f t="shared" si="204"/>
        <v>0</v>
      </c>
      <c r="AX174" s="392">
        <f t="shared" si="205"/>
        <v>0</v>
      </c>
      <c r="AY174" s="392">
        <f t="shared" ca="1" si="250"/>
        <v>0</v>
      </c>
      <c r="AZ174" s="391">
        <f t="shared" ca="1" si="251"/>
        <v>0</v>
      </c>
      <c r="BA174" s="391">
        <f t="shared" ca="1" si="206"/>
        <v>0</v>
      </c>
      <c r="BB174" s="391">
        <f t="shared" ca="1" si="207"/>
        <v>0</v>
      </c>
      <c r="BC174" s="391">
        <f t="shared" ca="1" si="208"/>
        <v>0</v>
      </c>
      <c r="BD174" s="389">
        <f t="shared" ca="1" si="209"/>
        <v>4.6199999999999957</v>
      </c>
      <c r="BE174" s="389">
        <f t="shared" ca="1" si="210"/>
        <v>8.4149999999998212E-2</v>
      </c>
      <c r="BF174" s="393">
        <f t="shared" ca="1" si="211"/>
        <v>0</v>
      </c>
      <c r="BG174" s="389">
        <f t="shared" ca="1" si="212"/>
        <v>0</v>
      </c>
      <c r="BH174" s="395">
        <v>0.02</v>
      </c>
      <c r="BI174" s="372"/>
      <c r="BJ174" s="392">
        <f>BJ162+1</f>
        <v>14</v>
      </c>
      <c r="BK174" s="391">
        <f ca="1">AVERAGE(H169:H174)</f>
        <v>5.9227504488384284</v>
      </c>
      <c r="BL174" s="391">
        <f ca="1">AVERAGE(Z169:Z174)</f>
        <v>6.0864428037658698</v>
      </c>
      <c r="BM174" s="391">
        <f ca="1">AVERAGE(AR169:AR174)</f>
        <v>4.6199999999999966</v>
      </c>
      <c r="BN174" s="372"/>
      <c r="BO174" s="372"/>
      <c r="BP174" s="372"/>
      <c r="BQ174" s="372"/>
      <c r="BR174" s="372"/>
      <c r="BS174" s="372"/>
      <c r="BT174" s="372"/>
      <c r="BU174" s="372"/>
      <c r="BV174" s="372"/>
      <c r="BW174" s="372"/>
      <c r="BX174" s="372"/>
      <c r="BZ174" s="388"/>
      <c r="CA174" s="388"/>
      <c r="CB174" s="19"/>
      <c r="CC174" s="372"/>
      <c r="CD174" s="389" t="e">
        <f t="shared" ca="1" si="252"/>
        <v>#VALUE!</v>
      </c>
      <c r="CE174" s="389" t="e">
        <f ca="1">'Site&amp;Soil'!$F$173*EXP('Site&amp;Soil'!$F$174*CD174)</f>
        <v>#VALUE!</v>
      </c>
      <c r="CF174" s="389" t="e">
        <f t="shared" ca="1" si="213"/>
        <v>#VALUE!</v>
      </c>
      <c r="CG174" s="389">
        <f t="shared" si="267"/>
        <v>0</v>
      </c>
      <c r="CH174" s="390" t="e">
        <f t="shared" ca="1" si="214"/>
        <v>#VALUE!</v>
      </c>
      <c r="CI174" s="391">
        <f t="shared" si="215"/>
        <v>0</v>
      </c>
      <c r="CJ174" s="392">
        <f t="shared" si="216"/>
        <v>0</v>
      </c>
      <c r="CK174" s="392" t="e">
        <f t="shared" ca="1" si="253"/>
        <v>#VALUE!</v>
      </c>
      <c r="CL174" s="391" t="e">
        <f t="shared" ca="1" si="254"/>
        <v>#VALUE!</v>
      </c>
      <c r="CM174" s="391" t="e">
        <f t="shared" ca="1" si="217"/>
        <v>#VALUE!</v>
      </c>
      <c r="CN174" s="391" t="e">
        <f t="shared" ca="1" si="218"/>
        <v>#VALUE!</v>
      </c>
      <c r="CO174" s="391" t="e">
        <f t="shared" ca="1" si="219"/>
        <v>#VALUE!</v>
      </c>
      <c r="CP174" s="389" t="e">
        <f t="shared" ca="1" si="220"/>
        <v>#VALUE!</v>
      </c>
      <c r="CQ174" s="389" t="e">
        <f t="shared" ca="1" si="221"/>
        <v>#VALUE!</v>
      </c>
      <c r="CR174" s="393" t="e">
        <f t="shared" ca="1" si="222"/>
        <v>#VALUE!</v>
      </c>
      <c r="CS174" s="389" t="e">
        <f t="shared" ca="1" si="223"/>
        <v>#VALUE!</v>
      </c>
      <c r="CT174" s="394" t="e">
        <v>#VALUE!</v>
      </c>
      <c r="CU174" s="372"/>
      <c r="CV174" s="389" t="e">
        <f t="shared" ca="1" si="255"/>
        <v>#VALUE!</v>
      </c>
      <c r="CW174" s="389" t="e">
        <f ca="1">'Site&amp;Soil'!$G$173*EXP('Site&amp;Soil'!$G$174*CV174)</f>
        <v>#VALUE!</v>
      </c>
      <c r="CX174" s="389" t="e">
        <f t="shared" ca="1" si="224"/>
        <v>#VALUE!</v>
      </c>
      <c r="CY174" s="389">
        <f t="shared" si="268"/>
        <v>0</v>
      </c>
      <c r="CZ174" s="390" t="e">
        <f t="shared" ca="1" si="225"/>
        <v>#VALUE!</v>
      </c>
      <c r="DA174" s="391">
        <f t="shared" si="226"/>
        <v>0</v>
      </c>
      <c r="DB174" s="392">
        <f t="shared" si="227"/>
        <v>0</v>
      </c>
      <c r="DC174" s="392" t="e">
        <f t="shared" ca="1" si="256"/>
        <v>#VALUE!</v>
      </c>
      <c r="DD174" s="391" t="e">
        <f t="shared" ca="1" si="257"/>
        <v>#VALUE!</v>
      </c>
      <c r="DE174" s="391" t="e">
        <f t="shared" ca="1" si="228"/>
        <v>#VALUE!</v>
      </c>
      <c r="DF174" s="391" t="e">
        <f t="shared" ca="1" si="229"/>
        <v>#VALUE!</v>
      </c>
      <c r="DG174" s="391" t="e">
        <f t="shared" ca="1" si="230"/>
        <v>#VALUE!</v>
      </c>
      <c r="DH174" s="389" t="e">
        <f t="shared" ca="1" si="231"/>
        <v>#VALUE!</v>
      </c>
      <c r="DI174" s="389" t="e">
        <f t="shared" ca="1" si="232"/>
        <v>#VALUE!</v>
      </c>
      <c r="DJ174" s="393" t="e">
        <f t="shared" ca="1" si="233"/>
        <v>#VALUE!</v>
      </c>
      <c r="DK174" s="389" t="e">
        <f t="shared" ca="1" si="234"/>
        <v>#VALUE!</v>
      </c>
      <c r="DL174" s="394" t="e">
        <v>#VALUE!</v>
      </c>
      <c r="DM174" s="372"/>
      <c r="DN174" s="389" t="e">
        <f t="shared" ca="1" si="258"/>
        <v>#VALUE!</v>
      </c>
      <c r="DO174" s="389" t="e">
        <f ca="1">'Site&amp;Soil'!$H$173*EXP('Site&amp;Soil'!$H$174*DN174)</f>
        <v>#VALUE!</v>
      </c>
      <c r="DP174" s="389" t="e">
        <f t="shared" ca="1" si="235"/>
        <v>#VALUE!</v>
      </c>
      <c r="DQ174" s="389">
        <f t="shared" si="269"/>
        <v>0</v>
      </c>
      <c r="DR174" s="390" t="e">
        <f t="shared" ca="1" si="236"/>
        <v>#VALUE!</v>
      </c>
      <c r="DS174" s="391">
        <f t="shared" si="237"/>
        <v>0</v>
      </c>
      <c r="DT174" s="392">
        <f t="shared" si="238"/>
        <v>0</v>
      </c>
      <c r="DU174" s="392" t="e">
        <f t="shared" ca="1" si="259"/>
        <v>#VALUE!</v>
      </c>
      <c r="DV174" s="391" t="e">
        <f t="shared" ca="1" si="260"/>
        <v>#VALUE!</v>
      </c>
      <c r="DW174" s="391" t="e">
        <f t="shared" ca="1" si="239"/>
        <v>#VALUE!</v>
      </c>
      <c r="DX174" s="391" t="e">
        <f t="shared" ca="1" si="240"/>
        <v>#VALUE!</v>
      </c>
      <c r="DY174" s="391" t="e">
        <f t="shared" ca="1" si="241"/>
        <v>#VALUE!</v>
      </c>
      <c r="DZ174" s="389" t="e">
        <f t="shared" ca="1" si="242"/>
        <v>#VALUE!</v>
      </c>
      <c r="EA174" s="389" t="e">
        <f t="shared" ca="1" si="243"/>
        <v>#VALUE!</v>
      </c>
      <c r="EB174" s="393" t="e">
        <f t="shared" ca="1" si="244"/>
        <v>#VALUE!</v>
      </c>
      <c r="EC174" s="389" t="e">
        <f t="shared" ca="1" si="245"/>
        <v>#VALUE!</v>
      </c>
      <c r="ED174" s="394" t="e">
        <v>#VALUE!</v>
      </c>
      <c r="EE174" s="372"/>
      <c r="EF174" s="392">
        <f>EF162+1</f>
        <v>14</v>
      </c>
      <c r="EG174" s="391" t="e">
        <f ca="1">AVERAGE(CD169:CD174)</f>
        <v>#VALUE!</v>
      </c>
      <c r="EH174" s="391" t="e">
        <f ca="1">AVERAGE(CV169:CV174)</f>
        <v>#VALUE!</v>
      </c>
      <c r="EI174" s="391" t="e">
        <f ca="1">AVERAGE(DN169:DN174)</f>
        <v>#VALUE!</v>
      </c>
      <c r="EJ174" s="372"/>
      <c r="EK174" s="372"/>
      <c r="EL174" s="372"/>
      <c r="EM174" s="372"/>
      <c r="EN174" s="372"/>
      <c r="EO174" s="372"/>
      <c r="EP174" s="372"/>
      <c r="EQ174" s="372"/>
      <c r="ER174" s="372"/>
      <c r="ES174" s="372"/>
      <c r="ET174" s="372"/>
    </row>
    <row r="175" spans="1:150" x14ac:dyDescent="0.2">
      <c r="A175" s="372"/>
      <c r="B175" s="372">
        <v>167</v>
      </c>
      <c r="C175" s="372" t="s">
        <v>310</v>
      </c>
      <c r="D175" s="388"/>
      <c r="E175" s="388"/>
      <c r="F175" s="19"/>
      <c r="G175" s="372"/>
      <c r="H175" s="389">
        <f t="shared" ca="1" si="261"/>
        <v>5.9348155050139884</v>
      </c>
      <c r="I175" s="389">
        <f ca="1">'Site&amp;Soil'!$F$173*EXP('Site&amp;Soil'!$F$174*H175)</f>
        <v>0</v>
      </c>
      <c r="J175" s="389">
        <f t="shared" ca="1" si="180"/>
        <v>0.45000000000000007</v>
      </c>
      <c r="K175" s="389">
        <f t="shared" ca="1" si="264"/>
        <v>0.31935521622611851</v>
      </c>
      <c r="L175" s="390">
        <f t="shared" ca="1" si="181"/>
        <v>3.6097337829002749E-3</v>
      </c>
      <c r="M175" s="391">
        <f t="shared" si="182"/>
        <v>0</v>
      </c>
      <c r="N175" s="392">
        <f t="shared" si="183"/>
        <v>0</v>
      </c>
      <c r="O175" s="392">
        <f t="shared" ca="1" si="246"/>
        <v>8189.2497120365224</v>
      </c>
      <c r="P175" s="391">
        <f t="shared" ca="1" si="247"/>
        <v>0.33488521154209661</v>
      </c>
      <c r="Q175" s="391">
        <f t="shared" ca="1" si="184"/>
        <v>2.9561011342144582E-3</v>
      </c>
      <c r="R175" s="391">
        <f t="shared" ca="1" si="185"/>
        <v>3.7606173332285119E-4</v>
      </c>
      <c r="S175" s="391">
        <f t="shared" ca="1" si="186"/>
        <v>5.7334208908702364E-3</v>
      </c>
      <c r="T175" s="389">
        <f t="shared" ca="1" si="187"/>
        <v>5.9405489259048583</v>
      </c>
      <c r="U175" s="389">
        <f t="shared" ca="1" si="188"/>
        <v>0.42324701665718628</v>
      </c>
      <c r="V175" s="393">
        <f t="shared" ca="1" si="189"/>
        <v>3.7274930779997452E-3</v>
      </c>
      <c r="W175" s="389">
        <f t="shared" ca="1" si="190"/>
        <v>-8.2833179511105446E-3</v>
      </c>
      <c r="X175" s="394"/>
      <c r="Y175" s="372"/>
      <c r="Z175" s="389">
        <f t="shared" ca="1" si="262"/>
        <v>6.1477143951078679</v>
      </c>
      <c r="AA175" s="389">
        <f ca="1">'Site&amp;Soil'!$G$173*EXP('Site&amp;Soil'!$G$174*Z175)</f>
        <v>0</v>
      </c>
      <c r="AB175" s="389">
        <f t="shared" ca="1" si="191"/>
        <v>0.41625000000000001</v>
      </c>
      <c r="AC175" s="389">
        <f t="shared" si="265"/>
        <v>0</v>
      </c>
      <c r="AD175" s="390">
        <f t="shared" ca="1" si="192"/>
        <v>0</v>
      </c>
      <c r="AE175" s="391">
        <f t="shared" si="193"/>
        <v>0</v>
      </c>
      <c r="AF175" s="392">
        <f t="shared" si="194"/>
        <v>0</v>
      </c>
      <c r="AG175" s="392">
        <f t="shared" ca="1" si="248"/>
        <v>0</v>
      </c>
      <c r="AH175" s="391">
        <f t="shared" ca="1" si="249"/>
        <v>0</v>
      </c>
      <c r="AI175" s="391">
        <f t="shared" ca="1" si="195"/>
        <v>0</v>
      </c>
      <c r="AJ175" s="391">
        <f t="shared" ca="1" si="196"/>
        <v>0</v>
      </c>
      <c r="AK175" s="391">
        <f t="shared" ca="1" si="197"/>
        <v>9.0345161158642928E-4</v>
      </c>
      <c r="AL175" s="389">
        <f t="shared" ca="1" si="198"/>
        <v>6.1486178467194543</v>
      </c>
      <c r="AM175" s="389">
        <f t="shared" ca="1" si="199"/>
        <v>0.47811217869697287</v>
      </c>
      <c r="AN175" s="393">
        <f t="shared" ca="1" si="200"/>
        <v>0</v>
      </c>
      <c r="AO175" s="389">
        <f t="shared" ca="1" si="201"/>
        <v>8.9549383255249134E-3</v>
      </c>
      <c r="AP175" s="394"/>
      <c r="AQ175" s="372"/>
      <c r="AR175" s="389">
        <f t="shared" ca="1" si="263"/>
        <v>4.6399999999999952</v>
      </c>
      <c r="AS175" s="389">
        <f ca="1">'Site&amp;Soil'!$H$173*EXP('Site&amp;Soil'!$H$174*AR175)</f>
        <v>0</v>
      </c>
      <c r="AT175" s="389">
        <f t="shared" ca="1" si="202"/>
        <v>0.38250000000000001</v>
      </c>
      <c r="AU175" s="389">
        <f t="shared" si="266"/>
        <v>0</v>
      </c>
      <c r="AV175" s="390">
        <f t="shared" ca="1" si="203"/>
        <v>0</v>
      </c>
      <c r="AW175" s="391">
        <f t="shared" si="204"/>
        <v>0</v>
      </c>
      <c r="AX175" s="392">
        <f t="shared" si="205"/>
        <v>0</v>
      </c>
      <c r="AY175" s="392">
        <f t="shared" ca="1" si="250"/>
        <v>0</v>
      </c>
      <c r="AZ175" s="391">
        <f t="shared" ca="1" si="251"/>
        <v>0</v>
      </c>
      <c r="BA175" s="391">
        <f t="shared" ca="1" si="206"/>
        <v>0</v>
      </c>
      <c r="BB175" s="391">
        <f t="shared" ca="1" si="207"/>
        <v>0</v>
      </c>
      <c r="BC175" s="391">
        <f t="shared" ca="1" si="208"/>
        <v>0</v>
      </c>
      <c r="BD175" s="389">
        <f t="shared" ca="1" si="209"/>
        <v>4.6399999999999952</v>
      </c>
      <c r="BE175" s="389">
        <f t="shared" ca="1" si="210"/>
        <v>9.179999999999805E-2</v>
      </c>
      <c r="BF175" s="393">
        <f t="shared" ca="1" si="211"/>
        <v>0</v>
      </c>
      <c r="BG175" s="389">
        <f t="shared" ca="1" si="212"/>
        <v>0</v>
      </c>
      <c r="BH175" s="394"/>
      <c r="BI175" s="372"/>
      <c r="BJ175" s="392"/>
      <c r="BK175" s="372"/>
      <c r="BL175" s="372"/>
      <c r="BM175" s="372"/>
      <c r="BN175" s="372"/>
      <c r="BO175" s="372"/>
      <c r="BP175" s="372"/>
      <c r="BQ175" s="372"/>
      <c r="BR175" s="372"/>
      <c r="BS175" s="372"/>
      <c r="BT175" s="372"/>
      <c r="BU175" s="372"/>
      <c r="BV175" s="372"/>
      <c r="BW175" s="372"/>
      <c r="BX175" s="372"/>
      <c r="BZ175" s="388"/>
      <c r="CA175" s="388"/>
      <c r="CB175" s="19"/>
      <c r="CC175" s="372"/>
      <c r="CD175" s="389" t="e">
        <f t="shared" ca="1" si="252"/>
        <v>#VALUE!</v>
      </c>
      <c r="CE175" s="389" t="e">
        <f ca="1">'Site&amp;Soil'!$F$173*EXP('Site&amp;Soil'!$F$174*CD175)</f>
        <v>#VALUE!</v>
      </c>
      <c r="CF175" s="389" t="e">
        <f t="shared" ca="1" si="213"/>
        <v>#VALUE!</v>
      </c>
      <c r="CG175" s="389">
        <f t="shared" si="267"/>
        <v>0</v>
      </c>
      <c r="CH175" s="390" t="e">
        <f t="shared" ca="1" si="214"/>
        <v>#VALUE!</v>
      </c>
      <c r="CI175" s="391">
        <f t="shared" si="215"/>
        <v>0</v>
      </c>
      <c r="CJ175" s="392">
        <f t="shared" si="216"/>
        <v>0</v>
      </c>
      <c r="CK175" s="392" t="e">
        <f t="shared" ca="1" si="253"/>
        <v>#VALUE!</v>
      </c>
      <c r="CL175" s="391" t="e">
        <f t="shared" ca="1" si="254"/>
        <v>#VALUE!</v>
      </c>
      <c r="CM175" s="391" t="e">
        <f t="shared" ca="1" si="217"/>
        <v>#VALUE!</v>
      </c>
      <c r="CN175" s="391" t="e">
        <f t="shared" ca="1" si="218"/>
        <v>#VALUE!</v>
      </c>
      <c r="CO175" s="391" t="e">
        <f t="shared" ca="1" si="219"/>
        <v>#VALUE!</v>
      </c>
      <c r="CP175" s="389" t="e">
        <f t="shared" ca="1" si="220"/>
        <v>#VALUE!</v>
      </c>
      <c r="CQ175" s="389" t="e">
        <f t="shared" ca="1" si="221"/>
        <v>#VALUE!</v>
      </c>
      <c r="CR175" s="393" t="e">
        <f t="shared" ca="1" si="222"/>
        <v>#VALUE!</v>
      </c>
      <c r="CS175" s="389" t="e">
        <f t="shared" ca="1" si="223"/>
        <v>#VALUE!</v>
      </c>
      <c r="CT175" s="394"/>
      <c r="CU175" s="372"/>
      <c r="CV175" s="389" t="e">
        <f t="shared" ca="1" si="255"/>
        <v>#VALUE!</v>
      </c>
      <c r="CW175" s="389" t="e">
        <f ca="1">'Site&amp;Soil'!$G$173*EXP('Site&amp;Soil'!$G$174*CV175)</f>
        <v>#VALUE!</v>
      </c>
      <c r="CX175" s="389" t="e">
        <f t="shared" ca="1" si="224"/>
        <v>#VALUE!</v>
      </c>
      <c r="CY175" s="389">
        <f t="shared" si="268"/>
        <v>0</v>
      </c>
      <c r="CZ175" s="390" t="e">
        <f t="shared" ca="1" si="225"/>
        <v>#VALUE!</v>
      </c>
      <c r="DA175" s="391">
        <f t="shared" si="226"/>
        <v>0</v>
      </c>
      <c r="DB175" s="392">
        <f t="shared" si="227"/>
        <v>0</v>
      </c>
      <c r="DC175" s="392" t="e">
        <f t="shared" ca="1" si="256"/>
        <v>#VALUE!</v>
      </c>
      <c r="DD175" s="391" t="e">
        <f t="shared" ca="1" si="257"/>
        <v>#VALUE!</v>
      </c>
      <c r="DE175" s="391" t="e">
        <f t="shared" ca="1" si="228"/>
        <v>#VALUE!</v>
      </c>
      <c r="DF175" s="391" t="e">
        <f t="shared" ca="1" si="229"/>
        <v>#VALUE!</v>
      </c>
      <c r="DG175" s="391" t="e">
        <f t="shared" ca="1" si="230"/>
        <v>#VALUE!</v>
      </c>
      <c r="DH175" s="389" t="e">
        <f t="shared" ca="1" si="231"/>
        <v>#VALUE!</v>
      </c>
      <c r="DI175" s="389" t="e">
        <f t="shared" ca="1" si="232"/>
        <v>#VALUE!</v>
      </c>
      <c r="DJ175" s="393" t="e">
        <f t="shared" ca="1" si="233"/>
        <v>#VALUE!</v>
      </c>
      <c r="DK175" s="389" t="e">
        <f t="shared" ca="1" si="234"/>
        <v>#VALUE!</v>
      </c>
      <c r="DL175" s="394"/>
      <c r="DM175" s="372"/>
      <c r="DN175" s="389" t="e">
        <f t="shared" ca="1" si="258"/>
        <v>#VALUE!</v>
      </c>
      <c r="DO175" s="389" t="e">
        <f ca="1">'Site&amp;Soil'!$H$173*EXP('Site&amp;Soil'!$H$174*DN175)</f>
        <v>#VALUE!</v>
      </c>
      <c r="DP175" s="389" t="e">
        <f t="shared" ca="1" si="235"/>
        <v>#VALUE!</v>
      </c>
      <c r="DQ175" s="389">
        <f t="shared" si="269"/>
        <v>0</v>
      </c>
      <c r="DR175" s="390" t="e">
        <f t="shared" ca="1" si="236"/>
        <v>#VALUE!</v>
      </c>
      <c r="DS175" s="391">
        <f t="shared" si="237"/>
        <v>0</v>
      </c>
      <c r="DT175" s="392">
        <f t="shared" si="238"/>
        <v>0</v>
      </c>
      <c r="DU175" s="392" t="e">
        <f t="shared" ca="1" si="259"/>
        <v>#VALUE!</v>
      </c>
      <c r="DV175" s="391" t="e">
        <f t="shared" ca="1" si="260"/>
        <v>#VALUE!</v>
      </c>
      <c r="DW175" s="391" t="e">
        <f t="shared" ca="1" si="239"/>
        <v>#VALUE!</v>
      </c>
      <c r="DX175" s="391" t="e">
        <f t="shared" ca="1" si="240"/>
        <v>#VALUE!</v>
      </c>
      <c r="DY175" s="391" t="e">
        <f t="shared" ca="1" si="241"/>
        <v>#VALUE!</v>
      </c>
      <c r="DZ175" s="389" t="e">
        <f t="shared" ca="1" si="242"/>
        <v>#VALUE!</v>
      </c>
      <c r="EA175" s="389" t="e">
        <f t="shared" ca="1" si="243"/>
        <v>#VALUE!</v>
      </c>
      <c r="EB175" s="393" t="e">
        <f t="shared" ca="1" si="244"/>
        <v>#VALUE!</v>
      </c>
      <c r="EC175" s="389" t="e">
        <f t="shared" ca="1" si="245"/>
        <v>#VALUE!</v>
      </c>
      <c r="ED175" s="394"/>
      <c r="EE175" s="372"/>
      <c r="EF175" s="392"/>
      <c r="EG175" s="372"/>
      <c r="EH175" s="372"/>
      <c r="EI175" s="372"/>
      <c r="EJ175" s="372"/>
      <c r="EK175" s="372"/>
      <c r="EL175" s="372"/>
      <c r="EM175" s="372"/>
      <c r="EN175" s="372"/>
      <c r="EO175" s="372"/>
      <c r="EP175" s="372"/>
      <c r="EQ175" s="372"/>
      <c r="ER175" s="372"/>
      <c r="ES175" s="372"/>
      <c r="ET175" s="372"/>
    </row>
    <row r="176" spans="1:150" x14ac:dyDescent="0.2">
      <c r="A176" s="372"/>
      <c r="B176" s="372">
        <v>168</v>
      </c>
      <c r="C176" s="372" t="s">
        <v>311</v>
      </c>
      <c r="D176" s="388"/>
      <c r="E176" s="388"/>
      <c r="F176" s="19"/>
      <c r="G176" s="372"/>
      <c r="H176" s="389">
        <f t="shared" ca="1" si="261"/>
        <v>5.9322656079537479</v>
      </c>
      <c r="I176" s="389">
        <f ca="1">'Site&amp;Soil'!$F$173*EXP('Site&amp;Soil'!$F$174*H176)</f>
        <v>0</v>
      </c>
      <c r="J176" s="389">
        <f t="shared" ca="1" si="180"/>
        <v>0.45000000000000007</v>
      </c>
      <c r="K176" s="389">
        <f t="shared" ca="1" si="264"/>
        <v>0.2566091252630372</v>
      </c>
      <c r="L176" s="390">
        <f t="shared" ca="1" si="181"/>
        <v>2.9180603958535371E-3</v>
      </c>
      <c r="M176" s="391">
        <f t="shared" si="182"/>
        <v>0</v>
      </c>
      <c r="N176" s="392">
        <f t="shared" si="183"/>
        <v>0</v>
      </c>
      <c r="O176" s="392">
        <f t="shared" ca="1" si="246"/>
        <v>8116.9615084140296</v>
      </c>
      <c r="P176" s="391">
        <f t="shared" ca="1" si="247"/>
        <v>0.33192911040788214</v>
      </c>
      <c r="Q176" s="391">
        <f t="shared" ca="1" si="184"/>
        <v>2.3685783912370567E-3</v>
      </c>
      <c r="R176" s="391">
        <f t="shared" ca="1" si="185"/>
        <v>3.0094239380843091E-4</v>
      </c>
      <c r="S176" s="391">
        <f t="shared" ca="1" si="186"/>
        <v>4.5947466609525013E-3</v>
      </c>
      <c r="T176" s="389">
        <f t="shared" ca="1" si="187"/>
        <v>5.9368603546147005</v>
      </c>
      <c r="U176" s="389">
        <f t="shared" ca="1" si="188"/>
        <v>0.4215871595766153</v>
      </c>
      <c r="V176" s="393">
        <f t="shared" ca="1" si="189"/>
        <v>2.9581475046648359E-3</v>
      </c>
      <c r="W176" s="389">
        <f t="shared" ca="1" si="190"/>
        <v>-6.5736611214774121E-3</v>
      </c>
      <c r="X176" s="394"/>
      <c r="Y176" s="372"/>
      <c r="Z176" s="389">
        <f t="shared" ca="1" si="262"/>
        <v>6.1575727850449793</v>
      </c>
      <c r="AA176" s="389">
        <f ca="1">'Site&amp;Soil'!$G$173*EXP('Site&amp;Soil'!$G$174*Z176)</f>
        <v>0</v>
      </c>
      <c r="AB176" s="389">
        <f t="shared" ca="1" si="191"/>
        <v>0.41625000000000001</v>
      </c>
      <c r="AC176" s="389">
        <f t="shared" si="265"/>
        <v>0</v>
      </c>
      <c r="AD176" s="390">
        <f t="shared" ca="1" si="192"/>
        <v>0</v>
      </c>
      <c r="AE176" s="391">
        <f t="shared" si="193"/>
        <v>0</v>
      </c>
      <c r="AF176" s="392">
        <f t="shared" si="194"/>
        <v>0</v>
      </c>
      <c r="AG176" s="392">
        <f t="shared" ca="1" si="248"/>
        <v>0</v>
      </c>
      <c r="AH176" s="391">
        <f t="shared" ca="1" si="249"/>
        <v>0</v>
      </c>
      <c r="AI176" s="391">
        <f t="shared" ca="1" si="195"/>
        <v>0</v>
      </c>
      <c r="AJ176" s="391">
        <f t="shared" ca="1" si="196"/>
        <v>0</v>
      </c>
      <c r="AK176" s="391">
        <f t="shared" ca="1" si="197"/>
        <v>7.2298472987010432E-4</v>
      </c>
      <c r="AL176" s="389">
        <f t="shared" ca="1" si="198"/>
        <v>6.158295769774849</v>
      </c>
      <c r="AM176" s="389">
        <f t="shared" ca="1" si="199"/>
        <v>0.4821406141687809</v>
      </c>
      <c r="AN176" s="393">
        <f t="shared" ca="1" si="200"/>
        <v>0</v>
      </c>
      <c r="AO176" s="389">
        <f t="shared" ca="1" si="201"/>
        <v>7.1066606718674739E-3</v>
      </c>
      <c r="AP176" s="394"/>
      <c r="AQ176" s="372"/>
      <c r="AR176" s="389">
        <f t="shared" ca="1" si="263"/>
        <v>4.6399999999999952</v>
      </c>
      <c r="AS176" s="389">
        <f ca="1">'Site&amp;Soil'!$H$173*EXP('Site&amp;Soil'!$H$174*AR176)</f>
        <v>0</v>
      </c>
      <c r="AT176" s="389">
        <f t="shared" ca="1" si="202"/>
        <v>0.38250000000000001</v>
      </c>
      <c r="AU176" s="389">
        <f t="shared" si="266"/>
        <v>0</v>
      </c>
      <c r="AV176" s="390">
        <f t="shared" ca="1" si="203"/>
        <v>0</v>
      </c>
      <c r="AW176" s="391">
        <f t="shared" si="204"/>
        <v>0</v>
      </c>
      <c r="AX176" s="392">
        <f t="shared" si="205"/>
        <v>0</v>
      </c>
      <c r="AY176" s="392">
        <f t="shared" ca="1" si="250"/>
        <v>0</v>
      </c>
      <c r="AZ176" s="391">
        <f t="shared" ca="1" si="251"/>
        <v>0</v>
      </c>
      <c r="BA176" s="391">
        <f t="shared" ca="1" si="206"/>
        <v>0</v>
      </c>
      <c r="BB176" s="391">
        <f t="shared" ca="1" si="207"/>
        <v>0</v>
      </c>
      <c r="BC176" s="391">
        <f t="shared" ca="1" si="208"/>
        <v>0</v>
      </c>
      <c r="BD176" s="389">
        <f t="shared" ca="1" si="209"/>
        <v>4.6399999999999952</v>
      </c>
      <c r="BE176" s="389">
        <f t="shared" ca="1" si="210"/>
        <v>9.179999999999805E-2</v>
      </c>
      <c r="BF176" s="393">
        <f t="shared" ca="1" si="211"/>
        <v>0</v>
      </c>
      <c r="BG176" s="389">
        <f t="shared" ca="1" si="212"/>
        <v>0</v>
      </c>
      <c r="BH176" s="394"/>
      <c r="BI176" s="372"/>
      <c r="BJ176" s="392"/>
      <c r="BK176" s="372"/>
      <c r="BL176" s="372"/>
      <c r="BM176" s="372"/>
      <c r="BN176" s="372"/>
      <c r="BO176" s="372"/>
      <c r="BP176" s="372"/>
      <c r="BQ176" s="372"/>
      <c r="BR176" s="372"/>
      <c r="BS176" s="372"/>
      <c r="BT176" s="372"/>
      <c r="BU176" s="372"/>
      <c r="BV176" s="372"/>
      <c r="BW176" s="372"/>
      <c r="BX176" s="372"/>
      <c r="BZ176" s="388"/>
      <c r="CA176" s="388"/>
      <c r="CB176" s="19"/>
      <c r="CC176" s="372"/>
      <c r="CD176" s="389" t="e">
        <f t="shared" ca="1" si="252"/>
        <v>#VALUE!</v>
      </c>
      <c r="CE176" s="389" t="e">
        <f ca="1">'Site&amp;Soil'!$F$173*EXP('Site&amp;Soil'!$F$174*CD176)</f>
        <v>#VALUE!</v>
      </c>
      <c r="CF176" s="389" t="e">
        <f t="shared" ca="1" si="213"/>
        <v>#VALUE!</v>
      </c>
      <c r="CG176" s="389">
        <f t="shared" si="267"/>
        <v>0</v>
      </c>
      <c r="CH176" s="390" t="e">
        <f t="shared" ca="1" si="214"/>
        <v>#VALUE!</v>
      </c>
      <c r="CI176" s="391">
        <f t="shared" si="215"/>
        <v>0</v>
      </c>
      <c r="CJ176" s="392">
        <f t="shared" si="216"/>
        <v>0</v>
      </c>
      <c r="CK176" s="392" t="e">
        <f t="shared" ca="1" si="253"/>
        <v>#VALUE!</v>
      </c>
      <c r="CL176" s="391" t="e">
        <f t="shared" ca="1" si="254"/>
        <v>#VALUE!</v>
      </c>
      <c r="CM176" s="391" t="e">
        <f t="shared" ca="1" si="217"/>
        <v>#VALUE!</v>
      </c>
      <c r="CN176" s="391" t="e">
        <f t="shared" ca="1" si="218"/>
        <v>#VALUE!</v>
      </c>
      <c r="CO176" s="391" t="e">
        <f t="shared" ca="1" si="219"/>
        <v>#VALUE!</v>
      </c>
      <c r="CP176" s="389" t="e">
        <f t="shared" ca="1" si="220"/>
        <v>#VALUE!</v>
      </c>
      <c r="CQ176" s="389" t="e">
        <f t="shared" ca="1" si="221"/>
        <v>#VALUE!</v>
      </c>
      <c r="CR176" s="393" t="e">
        <f t="shared" ca="1" si="222"/>
        <v>#VALUE!</v>
      </c>
      <c r="CS176" s="389" t="e">
        <f t="shared" ca="1" si="223"/>
        <v>#VALUE!</v>
      </c>
      <c r="CT176" s="394"/>
      <c r="CU176" s="372"/>
      <c r="CV176" s="389" t="e">
        <f t="shared" ca="1" si="255"/>
        <v>#VALUE!</v>
      </c>
      <c r="CW176" s="389" t="e">
        <f ca="1">'Site&amp;Soil'!$G$173*EXP('Site&amp;Soil'!$G$174*CV176)</f>
        <v>#VALUE!</v>
      </c>
      <c r="CX176" s="389" t="e">
        <f t="shared" ca="1" si="224"/>
        <v>#VALUE!</v>
      </c>
      <c r="CY176" s="389">
        <f t="shared" si="268"/>
        <v>0</v>
      </c>
      <c r="CZ176" s="390" t="e">
        <f t="shared" ca="1" si="225"/>
        <v>#VALUE!</v>
      </c>
      <c r="DA176" s="391">
        <f t="shared" si="226"/>
        <v>0</v>
      </c>
      <c r="DB176" s="392">
        <f t="shared" si="227"/>
        <v>0</v>
      </c>
      <c r="DC176" s="392" t="e">
        <f t="shared" ca="1" si="256"/>
        <v>#VALUE!</v>
      </c>
      <c r="DD176" s="391" t="e">
        <f t="shared" ca="1" si="257"/>
        <v>#VALUE!</v>
      </c>
      <c r="DE176" s="391" t="e">
        <f t="shared" ca="1" si="228"/>
        <v>#VALUE!</v>
      </c>
      <c r="DF176" s="391" t="e">
        <f t="shared" ca="1" si="229"/>
        <v>#VALUE!</v>
      </c>
      <c r="DG176" s="391" t="e">
        <f t="shared" ca="1" si="230"/>
        <v>#VALUE!</v>
      </c>
      <c r="DH176" s="389" t="e">
        <f t="shared" ca="1" si="231"/>
        <v>#VALUE!</v>
      </c>
      <c r="DI176" s="389" t="e">
        <f t="shared" ca="1" si="232"/>
        <v>#VALUE!</v>
      </c>
      <c r="DJ176" s="393" t="e">
        <f t="shared" ca="1" si="233"/>
        <v>#VALUE!</v>
      </c>
      <c r="DK176" s="389" t="e">
        <f t="shared" ca="1" si="234"/>
        <v>#VALUE!</v>
      </c>
      <c r="DL176" s="394"/>
      <c r="DM176" s="372"/>
      <c r="DN176" s="389" t="e">
        <f t="shared" ca="1" si="258"/>
        <v>#VALUE!</v>
      </c>
      <c r="DO176" s="389" t="e">
        <f ca="1">'Site&amp;Soil'!$H$173*EXP('Site&amp;Soil'!$H$174*DN176)</f>
        <v>#VALUE!</v>
      </c>
      <c r="DP176" s="389" t="e">
        <f t="shared" ca="1" si="235"/>
        <v>#VALUE!</v>
      </c>
      <c r="DQ176" s="389">
        <f t="shared" si="269"/>
        <v>0</v>
      </c>
      <c r="DR176" s="390" t="e">
        <f t="shared" ca="1" si="236"/>
        <v>#VALUE!</v>
      </c>
      <c r="DS176" s="391">
        <f t="shared" si="237"/>
        <v>0</v>
      </c>
      <c r="DT176" s="392">
        <f t="shared" si="238"/>
        <v>0</v>
      </c>
      <c r="DU176" s="392" t="e">
        <f t="shared" ca="1" si="259"/>
        <v>#VALUE!</v>
      </c>
      <c r="DV176" s="391" t="e">
        <f t="shared" ca="1" si="260"/>
        <v>#VALUE!</v>
      </c>
      <c r="DW176" s="391" t="e">
        <f t="shared" ca="1" si="239"/>
        <v>#VALUE!</v>
      </c>
      <c r="DX176" s="391" t="e">
        <f t="shared" ca="1" si="240"/>
        <v>#VALUE!</v>
      </c>
      <c r="DY176" s="391" t="e">
        <f t="shared" ca="1" si="241"/>
        <v>#VALUE!</v>
      </c>
      <c r="DZ176" s="389" t="e">
        <f t="shared" ca="1" si="242"/>
        <v>#VALUE!</v>
      </c>
      <c r="EA176" s="389" t="e">
        <f t="shared" ca="1" si="243"/>
        <v>#VALUE!</v>
      </c>
      <c r="EB176" s="393" t="e">
        <f t="shared" ca="1" si="244"/>
        <v>#VALUE!</v>
      </c>
      <c r="EC176" s="389" t="e">
        <f t="shared" ca="1" si="245"/>
        <v>#VALUE!</v>
      </c>
      <c r="ED176" s="394"/>
      <c r="EE176" s="372"/>
      <c r="EF176" s="392"/>
      <c r="EG176" s="372"/>
      <c r="EH176" s="372"/>
      <c r="EI176" s="372"/>
      <c r="EJ176" s="372"/>
      <c r="EK176" s="372"/>
      <c r="EL176" s="372"/>
      <c r="EM176" s="372"/>
      <c r="EN176" s="372"/>
      <c r="EO176" s="372"/>
      <c r="EP176" s="372"/>
      <c r="EQ176" s="372"/>
      <c r="ER176" s="372"/>
      <c r="ES176" s="372"/>
      <c r="ET176" s="372"/>
    </row>
    <row r="177" spans="1:150" x14ac:dyDescent="0.2">
      <c r="A177" s="372">
        <f>A165+1</f>
        <v>15</v>
      </c>
      <c r="B177" s="372">
        <v>169</v>
      </c>
      <c r="C177" s="372" t="s">
        <v>300</v>
      </c>
      <c r="D177" s="388">
        <f ca="1">OFFSET(Apply_Lime!$H$16,$A177,0)</f>
        <v>0</v>
      </c>
      <c r="E177" s="388">
        <f ca="1">OFFSET(Apply_Lime!$I$16,$A177,0)*E$7</f>
        <v>0</v>
      </c>
      <c r="F177" s="388">
        <f ca="1">OFFSET(Apply_Lime!$I$16,$A177,0)*F$7</f>
        <v>0</v>
      </c>
      <c r="G177" s="372"/>
      <c r="H177" s="389">
        <f t="shared" ca="1" si="261"/>
        <v>5.9302866934932235</v>
      </c>
      <c r="I177" s="389">
        <f ca="1">'Site&amp;Soil'!$F$173*EXP('Site&amp;Soil'!$F$174*H177)</f>
        <v>0</v>
      </c>
      <c r="J177" s="389">
        <f t="shared" ca="1" si="180"/>
        <v>0.45000000000000007</v>
      </c>
      <c r="K177" s="389">
        <f t="shared" ca="1" si="264"/>
        <v>9.1496801351106175E-2</v>
      </c>
      <c r="L177" s="390">
        <f t="shared" ca="1" si="181"/>
        <v>1.0453504448065412E-3</v>
      </c>
      <c r="M177" s="391">
        <f t="shared" ca="1" si="182"/>
        <v>0</v>
      </c>
      <c r="N177" s="392">
        <f t="shared" ca="1" si="183"/>
        <v>0</v>
      </c>
      <c r="O177" s="392">
        <f t="shared" ca="1" si="246"/>
        <v>8059.0405276127149</v>
      </c>
      <c r="P177" s="391">
        <f t="shared" ca="1" si="247"/>
        <v>0.32956053201664509</v>
      </c>
      <c r="Q177" s="391">
        <f t="shared" ca="1" si="184"/>
        <v>8.4245216002538958E-4</v>
      </c>
      <c r="R177" s="391">
        <f t="shared" ca="1" si="185"/>
        <v>1.0693508255471369E-4</v>
      </c>
      <c r="S177" s="391">
        <f t="shared" ca="1" si="186"/>
        <v>1.6344823943792795E-3</v>
      </c>
      <c r="T177" s="389">
        <f t="shared" ca="1" si="187"/>
        <v>5.9319211758876031</v>
      </c>
      <c r="U177" s="389">
        <f t="shared" ca="1" si="188"/>
        <v>0.41936452914942146</v>
      </c>
      <c r="V177" s="393">
        <f t="shared" ca="1" si="189"/>
        <v>1.0373344036038543E-3</v>
      </c>
      <c r="W177" s="389">
        <f t="shared" ca="1" si="190"/>
        <v>-2.3051875635641205E-3</v>
      </c>
      <c r="X177" s="394"/>
      <c r="Y177" s="372"/>
      <c r="Z177" s="389">
        <f t="shared" ca="1" si="262"/>
        <v>6.1654024304467168</v>
      </c>
      <c r="AA177" s="389">
        <f ca="1">'Site&amp;Soil'!$G$173*EXP('Site&amp;Soil'!$G$174*Z177)</f>
        <v>0</v>
      </c>
      <c r="AB177" s="389">
        <f t="shared" ca="1" si="191"/>
        <v>0.41625000000000001</v>
      </c>
      <c r="AC177" s="389">
        <f t="shared" si="265"/>
        <v>0</v>
      </c>
      <c r="AD177" s="390">
        <f t="shared" ca="1" si="192"/>
        <v>0</v>
      </c>
      <c r="AE177" s="391">
        <f t="shared" ca="1" si="193"/>
        <v>0</v>
      </c>
      <c r="AF177" s="392">
        <f t="shared" ca="1" si="194"/>
        <v>0</v>
      </c>
      <c r="AG177" s="392">
        <f t="shared" ca="1" si="248"/>
        <v>0</v>
      </c>
      <c r="AH177" s="391">
        <f t="shared" ca="1" si="249"/>
        <v>0</v>
      </c>
      <c r="AI177" s="391">
        <f t="shared" ca="1" si="195"/>
        <v>0</v>
      </c>
      <c r="AJ177" s="391">
        <f t="shared" ca="1" si="196"/>
        <v>0</v>
      </c>
      <c r="AK177" s="391">
        <f t="shared" ca="1" si="197"/>
        <v>2.569010992305434E-4</v>
      </c>
      <c r="AL177" s="389">
        <f t="shared" ca="1" si="198"/>
        <v>6.1656593315459469</v>
      </c>
      <c r="AM177" s="389">
        <f t="shared" ca="1" si="199"/>
        <v>0.48520569675600039</v>
      </c>
      <c r="AN177" s="393">
        <f t="shared" ca="1" si="200"/>
        <v>0</v>
      </c>
      <c r="AO177" s="389">
        <f t="shared" ca="1" si="201"/>
        <v>2.4920946633125631E-3</v>
      </c>
      <c r="AP177" s="394"/>
      <c r="AQ177" s="372"/>
      <c r="AR177" s="389">
        <f t="shared" ca="1" si="263"/>
        <v>4.6399999999999952</v>
      </c>
      <c r="AS177" s="389">
        <f ca="1">'Site&amp;Soil'!$H$173*EXP('Site&amp;Soil'!$H$174*AR177)</f>
        <v>0</v>
      </c>
      <c r="AT177" s="389">
        <f t="shared" ca="1" si="202"/>
        <v>0.38250000000000001</v>
      </c>
      <c r="AU177" s="389">
        <f t="shared" si="266"/>
        <v>0</v>
      </c>
      <c r="AV177" s="390">
        <f t="shared" ca="1" si="203"/>
        <v>0</v>
      </c>
      <c r="AW177" s="391">
        <f t="shared" ca="1" si="204"/>
        <v>0</v>
      </c>
      <c r="AX177" s="392">
        <f t="shared" ca="1" si="205"/>
        <v>0</v>
      </c>
      <c r="AY177" s="392">
        <f t="shared" ca="1" si="250"/>
        <v>0</v>
      </c>
      <c r="AZ177" s="391">
        <f t="shared" ca="1" si="251"/>
        <v>0</v>
      </c>
      <c r="BA177" s="391">
        <f t="shared" ca="1" si="206"/>
        <v>0</v>
      </c>
      <c r="BB177" s="391">
        <f t="shared" ca="1" si="207"/>
        <v>0</v>
      </c>
      <c r="BC177" s="391">
        <f t="shared" ca="1" si="208"/>
        <v>0</v>
      </c>
      <c r="BD177" s="389">
        <f t="shared" ca="1" si="209"/>
        <v>4.6399999999999952</v>
      </c>
      <c r="BE177" s="389">
        <f t="shared" ca="1" si="210"/>
        <v>9.179999999999805E-2</v>
      </c>
      <c r="BF177" s="393">
        <f t="shared" ca="1" si="211"/>
        <v>0</v>
      </c>
      <c r="BG177" s="389">
        <f t="shared" ca="1" si="212"/>
        <v>0</v>
      </c>
      <c r="BH177" s="394"/>
      <c r="BI177" s="372"/>
      <c r="BJ177" s="392"/>
      <c r="BK177" s="372"/>
      <c r="BL177" s="372"/>
      <c r="BM177" s="372"/>
      <c r="BN177" s="372"/>
      <c r="BO177" s="372"/>
      <c r="BP177" s="372"/>
      <c r="BQ177" s="372"/>
      <c r="BR177" s="372"/>
      <c r="BS177" s="372"/>
      <c r="BT177" s="372"/>
      <c r="BU177" s="372"/>
      <c r="BV177" s="372"/>
      <c r="BW177" s="372"/>
      <c r="BX177" s="372"/>
      <c r="BZ177" s="388">
        <f ca="1">OFFSET(Apply_Lime!$O$16,$A177,0)</f>
        <v>0</v>
      </c>
      <c r="CA177" s="388">
        <f ca="1">OFFSET(Apply_Lime!$P$16,$A177,0)*CA$7</f>
        <v>0</v>
      </c>
      <c r="CB177" s="388">
        <f ca="1">OFFSET(Apply_Lime!$P$16,$A177,0)*CB$7</f>
        <v>0</v>
      </c>
      <c r="CC177" s="372"/>
      <c r="CD177" s="389" t="e">
        <f t="shared" ca="1" si="252"/>
        <v>#VALUE!</v>
      </c>
      <c r="CE177" s="389" t="e">
        <f ca="1">'Site&amp;Soil'!$F$173*EXP('Site&amp;Soil'!$F$174*CD177)</f>
        <v>#VALUE!</v>
      </c>
      <c r="CF177" s="389" t="e">
        <f t="shared" ca="1" si="213"/>
        <v>#VALUE!</v>
      </c>
      <c r="CG177" s="389">
        <f t="shared" si="267"/>
        <v>0</v>
      </c>
      <c r="CH177" s="390" t="e">
        <f t="shared" ca="1" si="214"/>
        <v>#VALUE!</v>
      </c>
      <c r="CI177" s="391">
        <f t="shared" ca="1" si="215"/>
        <v>0</v>
      </c>
      <c r="CJ177" s="392">
        <f t="shared" ca="1" si="216"/>
        <v>0</v>
      </c>
      <c r="CK177" s="392" t="e">
        <f t="shared" ca="1" si="253"/>
        <v>#VALUE!</v>
      </c>
      <c r="CL177" s="391" t="e">
        <f t="shared" ca="1" si="254"/>
        <v>#VALUE!</v>
      </c>
      <c r="CM177" s="391" t="e">
        <f t="shared" ca="1" si="217"/>
        <v>#VALUE!</v>
      </c>
      <c r="CN177" s="391" t="e">
        <f t="shared" ca="1" si="218"/>
        <v>#VALUE!</v>
      </c>
      <c r="CO177" s="391" t="e">
        <f t="shared" ca="1" si="219"/>
        <v>#VALUE!</v>
      </c>
      <c r="CP177" s="389" t="e">
        <f t="shared" ca="1" si="220"/>
        <v>#VALUE!</v>
      </c>
      <c r="CQ177" s="389" t="e">
        <f t="shared" ca="1" si="221"/>
        <v>#VALUE!</v>
      </c>
      <c r="CR177" s="393" t="e">
        <f t="shared" ca="1" si="222"/>
        <v>#VALUE!</v>
      </c>
      <c r="CS177" s="389" t="e">
        <f t="shared" ca="1" si="223"/>
        <v>#VALUE!</v>
      </c>
      <c r="CT177" s="394"/>
      <c r="CU177" s="372"/>
      <c r="CV177" s="389" t="e">
        <f t="shared" ca="1" si="255"/>
        <v>#VALUE!</v>
      </c>
      <c r="CW177" s="389" t="e">
        <f ca="1">'Site&amp;Soil'!$G$173*EXP('Site&amp;Soil'!$G$174*CV177)</f>
        <v>#VALUE!</v>
      </c>
      <c r="CX177" s="389" t="e">
        <f t="shared" ca="1" si="224"/>
        <v>#VALUE!</v>
      </c>
      <c r="CY177" s="389">
        <f t="shared" si="268"/>
        <v>0</v>
      </c>
      <c r="CZ177" s="390" t="e">
        <f t="shared" ca="1" si="225"/>
        <v>#VALUE!</v>
      </c>
      <c r="DA177" s="391">
        <f t="shared" ca="1" si="226"/>
        <v>0</v>
      </c>
      <c r="DB177" s="392">
        <f t="shared" ca="1" si="227"/>
        <v>0</v>
      </c>
      <c r="DC177" s="392" t="e">
        <f t="shared" ca="1" si="256"/>
        <v>#VALUE!</v>
      </c>
      <c r="DD177" s="391" t="e">
        <f t="shared" ca="1" si="257"/>
        <v>#VALUE!</v>
      </c>
      <c r="DE177" s="391" t="e">
        <f t="shared" ca="1" si="228"/>
        <v>#VALUE!</v>
      </c>
      <c r="DF177" s="391" t="e">
        <f t="shared" ca="1" si="229"/>
        <v>#VALUE!</v>
      </c>
      <c r="DG177" s="391" t="e">
        <f t="shared" ca="1" si="230"/>
        <v>#VALUE!</v>
      </c>
      <c r="DH177" s="389" t="e">
        <f t="shared" ca="1" si="231"/>
        <v>#VALUE!</v>
      </c>
      <c r="DI177" s="389" t="e">
        <f t="shared" ca="1" si="232"/>
        <v>#VALUE!</v>
      </c>
      <c r="DJ177" s="393" t="e">
        <f t="shared" ca="1" si="233"/>
        <v>#VALUE!</v>
      </c>
      <c r="DK177" s="389" t="e">
        <f t="shared" ca="1" si="234"/>
        <v>#VALUE!</v>
      </c>
      <c r="DL177" s="394"/>
      <c r="DM177" s="372"/>
      <c r="DN177" s="389" t="e">
        <f t="shared" ca="1" si="258"/>
        <v>#VALUE!</v>
      </c>
      <c r="DO177" s="389" t="e">
        <f ca="1">'Site&amp;Soil'!$H$173*EXP('Site&amp;Soil'!$H$174*DN177)</f>
        <v>#VALUE!</v>
      </c>
      <c r="DP177" s="389" t="e">
        <f t="shared" ca="1" si="235"/>
        <v>#VALUE!</v>
      </c>
      <c r="DQ177" s="389">
        <f t="shared" si="269"/>
        <v>0</v>
      </c>
      <c r="DR177" s="390" t="e">
        <f t="shared" ca="1" si="236"/>
        <v>#VALUE!</v>
      </c>
      <c r="DS177" s="391">
        <f t="shared" ca="1" si="237"/>
        <v>0</v>
      </c>
      <c r="DT177" s="392">
        <f t="shared" ca="1" si="238"/>
        <v>0</v>
      </c>
      <c r="DU177" s="392" t="e">
        <f t="shared" ca="1" si="259"/>
        <v>#VALUE!</v>
      </c>
      <c r="DV177" s="391" t="e">
        <f t="shared" ca="1" si="260"/>
        <v>#VALUE!</v>
      </c>
      <c r="DW177" s="391" t="e">
        <f t="shared" ca="1" si="239"/>
        <v>#VALUE!</v>
      </c>
      <c r="DX177" s="391" t="e">
        <f t="shared" ca="1" si="240"/>
        <v>#VALUE!</v>
      </c>
      <c r="DY177" s="391" t="e">
        <f t="shared" ca="1" si="241"/>
        <v>#VALUE!</v>
      </c>
      <c r="DZ177" s="389" t="e">
        <f t="shared" ca="1" si="242"/>
        <v>#VALUE!</v>
      </c>
      <c r="EA177" s="389" t="e">
        <f t="shared" ca="1" si="243"/>
        <v>#VALUE!</v>
      </c>
      <c r="EB177" s="393" t="e">
        <f t="shared" ca="1" si="244"/>
        <v>#VALUE!</v>
      </c>
      <c r="EC177" s="389" t="e">
        <f t="shared" ca="1" si="245"/>
        <v>#VALUE!</v>
      </c>
      <c r="ED177" s="394"/>
      <c r="EE177" s="372"/>
      <c r="EF177" s="392"/>
      <c r="EG177" s="372"/>
      <c r="EH177" s="372"/>
      <c r="EI177" s="372"/>
      <c r="EJ177" s="372"/>
      <c r="EK177" s="372"/>
      <c r="EL177" s="372"/>
      <c r="EM177" s="372"/>
      <c r="EN177" s="372"/>
      <c r="EO177" s="372"/>
      <c r="EP177" s="372"/>
      <c r="EQ177" s="372"/>
      <c r="ER177" s="372"/>
      <c r="ES177" s="372"/>
      <c r="ET177" s="372"/>
    </row>
    <row r="178" spans="1:150" x14ac:dyDescent="0.2">
      <c r="A178" s="372"/>
      <c r="B178" s="372">
        <v>170</v>
      </c>
      <c r="C178" s="372" t="s">
        <v>301</v>
      </c>
      <c r="D178" s="19"/>
      <c r="E178" s="19"/>
      <c r="F178" s="19"/>
      <c r="G178" s="372"/>
      <c r="H178" s="389">
        <f t="shared" ca="1" si="261"/>
        <v>5.9296159883240387</v>
      </c>
      <c r="I178" s="389">
        <f ca="1">'Site&amp;Soil'!$F$173*EXP('Site&amp;Soil'!$F$174*H178)</f>
        <v>0</v>
      </c>
      <c r="J178" s="389">
        <f t="shared" ca="1" si="180"/>
        <v>0.45000000000000007</v>
      </c>
      <c r="K178" s="389">
        <f t="shared" ca="1" si="264"/>
        <v>0.1373529669593018</v>
      </c>
      <c r="L178" s="390">
        <f t="shared" ca="1" si="181"/>
        <v>1.571749374779929E-3</v>
      </c>
      <c r="M178" s="391">
        <f t="shared" si="182"/>
        <v>0</v>
      </c>
      <c r="N178" s="392">
        <f t="shared" si="183"/>
        <v>0</v>
      </c>
      <c r="O178" s="392">
        <f t="shared" ca="1" si="246"/>
        <v>8038.4392861391862</v>
      </c>
      <c r="P178" s="391">
        <f t="shared" ca="1" si="247"/>
        <v>0.32871807985661972</v>
      </c>
      <c r="Q178" s="391">
        <f t="shared" ca="1" si="184"/>
        <v>1.2634411922195685E-3</v>
      </c>
      <c r="R178" s="391">
        <f t="shared" ca="1" si="185"/>
        <v>1.6032002319296744E-4</v>
      </c>
      <c r="S178" s="391">
        <f t="shared" ca="1" si="186"/>
        <v>2.4513803756146691E-3</v>
      </c>
      <c r="T178" s="389">
        <f t="shared" ca="1" si="187"/>
        <v>5.932067368699653</v>
      </c>
      <c r="U178" s="389">
        <f t="shared" ca="1" si="188"/>
        <v>0.41943031591484392</v>
      </c>
      <c r="V178" s="393">
        <f t="shared" ca="1" si="189"/>
        <v>1.557992028583787E-3</v>
      </c>
      <c r="W178" s="389">
        <f t="shared" ca="1" si="190"/>
        <v>-3.4622045079639708E-3</v>
      </c>
      <c r="X178" s="394"/>
      <c r="Y178" s="372"/>
      <c r="Z178" s="389">
        <f t="shared" ca="1" si="262"/>
        <v>6.1681514262092598</v>
      </c>
      <c r="AA178" s="389">
        <f ca="1">'Site&amp;Soil'!$G$173*EXP('Site&amp;Soil'!$G$174*Z178)</f>
        <v>0</v>
      </c>
      <c r="AB178" s="389">
        <f t="shared" ca="1" si="191"/>
        <v>0.41625000000000001</v>
      </c>
      <c r="AC178" s="389">
        <f t="shared" si="265"/>
        <v>0</v>
      </c>
      <c r="AD178" s="390">
        <f t="shared" ca="1" si="192"/>
        <v>0</v>
      </c>
      <c r="AE178" s="391">
        <f t="shared" si="193"/>
        <v>0</v>
      </c>
      <c r="AF178" s="392">
        <f t="shared" si="194"/>
        <v>0</v>
      </c>
      <c r="AG178" s="392">
        <f t="shared" ca="1" si="248"/>
        <v>0</v>
      </c>
      <c r="AH178" s="391">
        <f t="shared" ca="1" si="249"/>
        <v>0</v>
      </c>
      <c r="AI178" s="391">
        <f t="shared" ca="1" si="195"/>
        <v>0</v>
      </c>
      <c r="AJ178" s="391">
        <f t="shared" ca="1" si="196"/>
        <v>0</v>
      </c>
      <c r="AK178" s="391">
        <f t="shared" ca="1" si="197"/>
        <v>3.8515320887199387E-4</v>
      </c>
      <c r="AL178" s="389">
        <f t="shared" ca="1" si="198"/>
        <v>6.1685365794181317</v>
      </c>
      <c r="AM178" s="389">
        <f t="shared" ca="1" si="199"/>
        <v>0.48640335118279732</v>
      </c>
      <c r="AN178" s="393">
        <f t="shared" ca="1" si="200"/>
        <v>0</v>
      </c>
      <c r="AO178" s="389">
        <f t="shared" ca="1" si="201"/>
        <v>3.7429237923934824E-3</v>
      </c>
      <c r="AP178" s="394"/>
      <c r="AQ178" s="372"/>
      <c r="AR178" s="389">
        <f t="shared" ca="1" si="263"/>
        <v>4.6399999999999952</v>
      </c>
      <c r="AS178" s="389">
        <f ca="1">'Site&amp;Soil'!$H$173*EXP('Site&amp;Soil'!$H$174*AR178)</f>
        <v>0</v>
      </c>
      <c r="AT178" s="389">
        <f t="shared" ca="1" si="202"/>
        <v>0.38250000000000001</v>
      </c>
      <c r="AU178" s="389">
        <f t="shared" si="266"/>
        <v>0</v>
      </c>
      <c r="AV178" s="390">
        <f t="shared" ca="1" si="203"/>
        <v>0</v>
      </c>
      <c r="AW178" s="391">
        <f t="shared" si="204"/>
        <v>0</v>
      </c>
      <c r="AX178" s="392">
        <f t="shared" si="205"/>
        <v>0</v>
      </c>
      <c r="AY178" s="392">
        <f t="shared" ca="1" si="250"/>
        <v>0</v>
      </c>
      <c r="AZ178" s="391">
        <f t="shared" ca="1" si="251"/>
        <v>0</v>
      </c>
      <c r="BA178" s="391">
        <f t="shared" ca="1" si="206"/>
        <v>0</v>
      </c>
      <c r="BB178" s="391">
        <f t="shared" ca="1" si="207"/>
        <v>0</v>
      </c>
      <c r="BC178" s="391">
        <f t="shared" ca="1" si="208"/>
        <v>0</v>
      </c>
      <c r="BD178" s="389">
        <f t="shared" ca="1" si="209"/>
        <v>4.6399999999999952</v>
      </c>
      <c r="BE178" s="389">
        <f t="shared" ca="1" si="210"/>
        <v>9.179999999999805E-2</v>
      </c>
      <c r="BF178" s="393">
        <f t="shared" ca="1" si="211"/>
        <v>0</v>
      </c>
      <c r="BG178" s="389">
        <f t="shared" ca="1" si="212"/>
        <v>0</v>
      </c>
      <c r="BH178" s="394"/>
      <c r="BI178" s="372"/>
      <c r="BJ178" s="392"/>
      <c r="BK178" s="372"/>
      <c r="BL178" s="372"/>
      <c r="BM178" s="372"/>
      <c r="BN178" s="372"/>
      <c r="BO178" s="372"/>
      <c r="BP178" s="372"/>
      <c r="BQ178" s="372"/>
      <c r="BR178" s="372"/>
      <c r="BS178" s="372"/>
      <c r="BT178" s="372"/>
      <c r="BU178" s="372"/>
      <c r="BV178" s="372"/>
      <c r="BW178" s="372"/>
      <c r="BX178" s="372"/>
      <c r="BZ178" s="19"/>
      <c r="CA178" s="19"/>
      <c r="CB178" s="19"/>
      <c r="CC178" s="372"/>
      <c r="CD178" s="389" t="e">
        <f t="shared" ca="1" si="252"/>
        <v>#VALUE!</v>
      </c>
      <c r="CE178" s="389" t="e">
        <f ca="1">'Site&amp;Soil'!$F$173*EXP('Site&amp;Soil'!$F$174*CD178)</f>
        <v>#VALUE!</v>
      </c>
      <c r="CF178" s="389" t="e">
        <f t="shared" ca="1" si="213"/>
        <v>#VALUE!</v>
      </c>
      <c r="CG178" s="389">
        <f t="shared" si="267"/>
        <v>0</v>
      </c>
      <c r="CH178" s="390" t="e">
        <f t="shared" ca="1" si="214"/>
        <v>#VALUE!</v>
      </c>
      <c r="CI178" s="391">
        <f t="shared" si="215"/>
        <v>0</v>
      </c>
      <c r="CJ178" s="392">
        <f t="shared" si="216"/>
        <v>0</v>
      </c>
      <c r="CK178" s="392" t="e">
        <f t="shared" ca="1" si="253"/>
        <v>#VALUE!</v>
      </c>
      <c r="CL178" s="391" t="e">
        <f t="shared" ca="1" si="254"/>
        <v>#VALUE!</v>
      </c>
      <c r="CM178" s="391" t="e">
        <f t="shared" ca="1" si="217"/>
        <v>#VALUE!</v>
      </c>
      <c r="CN178" s="391" t="e">
        <f t="shared" ca="1" si="218"/>
        <v>#VALUE!</v>
      </c>
      <c r="CO178" s="391" t="e">
        <f t="shared" ca="1" si="219"/>
        <v>#VALUE!</v>
      </c>
      <c r="CP178" s="389" t="e">
        <f t="shared" ca="1" si="220"/>
        <v>#VALUE!</v>
      </c>
      <c r="CQ178" s="389" t="e">
        <f t="shared" ca="1" si="221"/>
        <v>#VALUE!</v>
      </c>
      <c r="CR178" s="393" t="e">
        <f t="shared" ca="1" si="222"/>
        <v>#VALUE!</v>
      </c>
      <c r="CS178" s="389" t="e">
        <f t="shared" ca="1" si="223"/>
        <v>#VALUE!</v>
      </c>
      <c r="CT178" s="394"/>
      <c r="CU178" s="372"/>
      <c r="CV178" s="389" t="e">
        <f t="shared" ca="1" si="255"/>
        <v>#VALUE!</v>
      </c>
      <c r="CW178" s="389" t="e">
        <f ca="1">'Site&amp;Soil'!$G$173*EXP('Site&amp;Soil'!$G$174*CV178)</f>
        <v>#VALUE!</v>
      </c>
      <c r="CX178" s="389" t="e">
        <f t="shared" ca="1" si="224"/>
        <v>#VALUE!</v>
      </c>
      <c r="CY178" s="389">
        <f t="shared" si="268"/>
        <v>0</v>
      </c>
      <c r="CZ178" s="390" t="e">
        <f t="shared" ca="1" si="225"/>
        <v>#VALUE!</v>
      </c>
      <c r="DA178" s="391">
        <f t="shared" si="226"/>
        <v>0</v>
      </c>
      <c r="DB178" s="392">
        <f t="shared" si="227"/>
        <v>0</v>
      </c>
      <c r="DC178" s="392" t="e">
        <f t="shared" ca="1" si="256"/>
        <v>#VALUE!</v>
      </c>
      <c r="DD178" s="391" t="e">
        <f t="shared" ca="1" si="257"/>
        <v>#VALUE!</v>
      </c>
      <c r="DE178" s="391" t="e">
        <f t="shared" ca="1" si="228"/>
        <v>#VALUE!</v>
      </c>
      <c r="DF178" s="391" t="e">
        <f t="shared" ca="1" si="229"/>
        <v>#VALUE!</v>
      </c>
      <c r="DG178" s="391" t="e">
        <f t="shared" ca="1" si="230"/>
        <v>#VALUE!</v>
      </c>
      <c r="DH178" s="389" t="e">
        <f t="shared" ca="1" si="231"/>
        <v>#VALUE!</v>
      </c>
      <c r="DI178" s="389" t="e">
        <f t="shared" ca="1" si="232"/>
        <v>#VALUE!</v>
      </c>
      <c r="DJ178" s="393" t="e">
        <f t="shared" ca="1" si="233"/>
        <v>#VALUE!</v>
      </c>
      <c r="DK178" s="389" t="e">
        <f t="shared" ca="1" si="234"/>
        <v>#VALUE!</v>
      </c>
      <c r="DL178" s="394"/>
      <c r="DM178" s="372"/>
      <c r="DN178" s="389" t="e">
        <f t="shared" ca="1" si="258"/>
        <v>#VALUE!</v>
      </c>
      <c r="DO178" s="389" t="e">
        <f ca="1">'Site&amp;Soil'!$H$173*EXP('Site&amp;Soil'!$H$174*DN178)</f>
        <v>#VALUE!</v>
      </c>
      <c r="DP178" s="389" t="e">
        <f t="shared" ca="1" si="235"/>
        <v>#VALUE!</v>
      </c>
      <c r="DQ178" s="389">
        <f t="shared" si="269"/>
        <v>0</v>
      </c>
      <c r="DR178" s="390" t="e">
        <f t="shared" ca="1" si="236"/>
        <v>#VALUE!</v>
      </c>
      <c r="DS178" s="391">
        <f t="shared" si="237"/>
        <v>0</v>
      </c>
      <c r="DT178" s="392">
        <f t="shared" si="238"/>
        <v>0</v>
      </c>
      <c r="DU178" s="392" t="e">
        <f t="shared" ca="1" si="259"/>
        <v>#VALUE!</v>
      </c>
      <c r="DV178" s="391" t="e">
        <f t="shared" ca="1" si="260"/>
        <v>#VALUE!</v>
      </c>
      <c r="DW178" s="391" t="e">
        <f t="shared" ca="1" si="239"/>
        <v>#VALUE!</v>
      </c>
      <c r="DX178" s="391" t="e">
        <f t="shared" ca="1" si="240"/>
        <v>#VALUE!</v>
      </c>
      <c r="DY178" s="391" t="e">
        <f t="shared" ca="1" si="241"/>
        <v>#VALUE!</v>
      </c>
      <c r="DZ178" s="389" t="e">
        <f t="shared" ca="1" si="242"/>
        <v>#VALUE!</v>
      </c>
      <c r="EA178" s="389" t="e">
        <f t="shared" ca="1" si="243"/>
        <v>#VALUE!</v>
      </c>
      <c r="EB178" s="393" t="e">
        <f t="shared" ca="1" si="244"/>
        <v>#VALUE!</v>
      </c>
      <c r="EC178" s="389" t="e">
        <f t="shared" ca="1" si="245"/>
        <v>#VALUE!</v>
      </c>
      <c r="ED178" s="394"/>
      <c r="EE178" s="372"/>
      <c r="EF178" s="392"/>
      <c r="EG178" s="372"/>
      <c r="EH178" s="372"/>
      <c r="EI178" s="372"/>
      <c r="EJ178" s="372"/>
      <c r="EK178" s="372"/>
      <c r="EL178" s="372"/>
      <c r="EM178" s="372"/>
      <c r="EN178" s="372"/>
      <c r="EO178" s="372"/>
      <c r="EP178" s="372"/>
      <c r="EQ178" s="372"/>
      <c r="ER178" s="372"/>
      <c r="ES178" s="372"/>
      <c r="ET178" s="372"/>
    </row>
    <row r="179" spans="1:150" x14ac:dyDescent="0.2">
      <c r="A179" s="372"/>
      <c r="B179" s="372">
        <v>171</v>
      </c>
      <c r="C179" s="372" t="s">
        <v>302</v>
      </c>
      <c r="D179" s="388"/>
      <c r="E179" s="388"/>
      <c r="F179" s="19"/>
      <c r="G179" s="372"/>
      <c r="H179" s="389">
        <f t="shared" ca="1" si="261"/>
        <v>5.9286051641916888</v>
      </c>
      <c r="I179" s="389">
        <f ca="1">'Site&amp;Soil'!$F$173*EXP('Site&amp;Soil'!$F$174*H179)</f>
        <v>0</v>
      </c>
      <c r="J179" s="389">
        <f t="shared" ca="1" si="180"/>
        <v>0.45000000000000007</v>
      </c>
      <c r="K179" s="389">
        <f t="shared" ca="1" si="264"/>
        <v>0.19369872998029833</v>
      </c>
      <c r="L179" s="390">
        <f t="shared" ca="1" si="181"/>
        <v>2.2218296035727099E-3</v>
      </c>
      <c r="M179" s="391">
        <f t="shared" si="182"/>
        <v>0</v>
      </c>
      <c r="N179" s="392">
        <f t="shared" si="183"/>
        <v>0</v>
      </c>
      <c r="O179" s="392">
        <f t="shared" ca="1" si="246"/>
        <v>8007.54322067271</v>
      </c>
      <c r="P179" s="391">
        <f t="shared" ca="1" si="247"/>
        <v>0.32745463866440017</v>
      </c>
      <c r="Q179" s="391">
        <f t="shared" ca="1" si="184"/>
        <v>1.7791396579578589E-3</v>
      </c>
      <c r="R179" s="391">
        <f t="shared" ca="1" si="185"/>
        <v>2.2564657827608021E-4</v>
      </c>
      <c r="S179" s="391">
        <f t="shared" ca="1" si="186"/>
        <v>3.4522068437372855E-3</v>
      </c>
      <c r="T179" s="389">
        <f t="shared" ca="1" si="187"/>
        <v>5.9320573710354259</v>
      </c>
      <c r="U179" s="389">
        <f t="shared" ca="1" si="188"/>
        <v>0.41942581696594172</v>
      </c>
      <c r="V179" s="393">
        <f t="shared" ca="1" si="189"/>
        <v>2.1970467762293996E-3</v>
      </c>
      <c r="W179" s="389">
        <f t="shared" ca="1" si="190"/>
        <v>-4.8823261693986654E-3</v>
      </c>
      <c r="X179" s="394"/>
      <c r="Y179" s="372"/>
      <c r="Z179" s="389">
        <f t="shared" ca="1" si="262"/>
        <v>6.1722795032105253</v>
      </c>
      <c r="AA179" s="389">
        <f ca="1">'Site&amp;Soil'!$G$173*EXP('Site&amp;Soil'!$G$174*Z179)</f>
        <v>0</v>
      </c>
      <c r="AB179" s="389">
        <f t="shared" ca="1" si="191"/>
        <v>0.41625000000000001</v>
      </c>
      <c r="AC179" s="389">
        <f t="shared" si="265"/>
        <v>0</v>
      </c>
      <c r="AD179" s="390">
        <f t="shared" ca="1" si="192"/>
        <v>0</v>
      </c>
      <c r="AE179" s="391">
        <f t="shared" si="193"/>
        <v>0</v>
      </c>
      <c r="AF179" s="392">
        <f t="shared" si="194"/>
        <v>0</v>
      </c>
      <c r="AG179" s="392">
        <f t="shared" ca="1" si="248"/>
        <v>0</v>
      </c>
      <c r="AH179" s="391">
        <f t="shared" ca="1" si="249"/>
        <v>0</v>
      </c>
      <c r="AI179" s="391">
        <f t="shared" ca="1" si="195"/>
        <v>0</v>
      </c>
      <c r="AJ179" s="391">
        <f t="shared" ca="1" si="196"/>
        <v>0</v>
      </c>
      <c r="AK179" s="391">
        <f t="shared" ca="1" si="197"/>
        <v>5.4209388174433683E-4</v>
      </c>
      <c r="AL179" s="389">
        <f t="shared" ca="1" si="198"/>
        <v>6.1728215970922697</v>
      </c>
      <c r="AM179" s="389">
        <f t="shared" ca="1" si="199"/>
        <v>0.4881869897896573</v>
      </c>
      <c r="AN179" s="393">
        <f t="shared" ca="1" si="200"/>
        <v>0</v>
      </c>
      <c r="AO179" s="389">
        <f t="shared" ca="1" si="201"/>
        <v>5.2781904534039631E-3</v>
      </c>
      <c r="AP179" s="394"/>
      <c r="AQ179" s="372"/>
      <c r="AR179" s="389">
        <f t="shared" ca="1" si="263"/>
        <v>4.6399999999999952</v>
      </c>
      <c r="AS179" s="389">
        <f ca="1">'Site&amp;Soil'!$H$173*EXP('Site&amp;Soil'!$H$174*AR179)</f>
        <v>0</v>
      </c>
      <c r="AT179" s="389">
        <f t="shared" ca="1" si="202"/>
        <v>0.38250000000000001</v>
      </c>
      <c r="AU179" s="389">
        <f t="shared" si="266"/>
        <v>0</v>
      </c>
      <c r="AV179" s="390">
        <f t="shared" ca="1" si="203"/>
        <v>0</v>
      </c>
      <c r="AW179" s="391">
        <f t="shared" si="204"/>
        <v>0</v>
      </c>
      <c r="AX179" s="392">
        <f t="shared" si="205"/>
        <v>0</v>
      </c>
      <c r="AY179" s="392">
        <f t="shared" ca="1" si="250"/>
        <v>0</v>
      </c>
      <c r="AZ179" s="391">
        <f t="shared" ca="1" si="251"/>
        <v>0</v>
      </c>
      <c r="BA179" s="391">
        <f t="shared" ca="1" si="206"/>
        <v>0</v>
      </c>
      <c r="BB179" s="391">
        <f t="shared" ca="1" si="207"/>
        <v>0</v>
      </c>
      <c r="BC179" s="391">
        <f t="shared" ca="1" si="208"/>
        <v>0</v>
      </c>
      <c r="BD179" s="389">
        <f t="shared" ca="1" si="209"/>
        <v>4.6399999999999952</v>
      </c>
      <c r="BE179" s="389">
        <f t="shared" ca="1" si="210"/>
        <v>9.179999999999805E-2</v>
      </c>
      <c r="BF179" s="393">
        <f t="shared" ca="1" si="211"/>
        <v>0</v>
      </c>
      <c r="BG179" s="389">
        <f t="shared" ca="1" si="212"/>
        <v>0</v>
      </c>
      <c r="BH179" s="394"/>
      <c r="BI179" s="372"/>
      <c r="BJ179" s="392"/>
      <c r="BK179" s="372"/>
      <c r="BL179" s="372"/>
      <c r="BM179" s="372"/>
      <c r="BN179" s="372"/>
      <c r="BO179" s="372"/>
      <c r="BP179" s="372"/>
      <c r="BQ179" s="372"/>
      <c r="BR179" s="372"/>
      <c r="BS179" s="372"/>
      <c r="BT179" s="372"/>
      <c r="BU179" s="372"/>
      <c r="BV179" s="372"/>
      <c r="BW179" s="372"/>
      <c r="BX179" s="372"/>
      <c r="BZ179" s="388"/>
      <c r="CA179" s="388"/>
      <c r="CB179" s="19"/>
      <c r="CC179" s="372"/>
      <c r="CD179" s="389" t="e">
        <f t="shared" ca="1" si="252"/>
        <v>#VALUE!</v>
      </c>
      <c r="CE179" s="389" t="e">
        <f ca="1">'Site&amp;Soil'!$F$173*EXP('Site&amp;Soil'!$F$174*CD179)</f>
        <v>#VALUE!</v>
      </c>
      <c r="CF179" s="389" t="e">
        <f t="shared" ca="1" si="213"/>
        <v>#VALUE!</v>
      </c>
      <c r="CG179" s="389">
        <f t="shared" si="267"/>
        <v>0</v>
      </c>
      <c r="CH179" s="390" t="e">
        <f t="shared" ca="1" si="214"/>
        <v>#VALUE!</v>
      </c>
      <c r="CI179" s="391">
        <f t="shared" si="215"/>
        <v>0</v>
      </c>
      <c r="CJ179" s="392">
        <f t="shared" si="216"/>
        <v>0</v>
      </c>
      <c r="CK179" s="392" t="e">
        <f t="shared" ca="1" si="253"/>
        <v>#VALUE!</v>
      </c>
      <c r="CL179" s="391" t="e">
        <f t="shared" ca="1" si="254"/>
        <v>#VALUE!</v>
      </c>
      <c r="CM179" s="391" t="e">
        <f t="shared" ca="1" si="217"/>
        <v>#VALUE!</v>
      </c>
      <c r="CN179" s="391" t="e">
        <f t="shared" ca="1" si="218"/>
        <v>#VALUE!</v>
      </c>
      <c r="CO179" s="391" t="e">
        <f t="shared" ca="1" si="219"/>
        <v>#VALUE!</v>
      </c>
      <c r="CP179" s="389" t="e">
        <f t="shared" ca="1" si="220"/>
        <v>#VALUE!</v>
      </c>
      <c r="CQ179" s="389" t="e">
        <f t="shared" ca="1" si="221"/>
        <v>#VALUE!</v>
      </c>
      <c r="CR179" s="393" t="e">
        <f t="shared" ca="1" si="222"/>
        <v>#VALUE!</v>
      </c>
      <c r="CS179" s="389" t="e">
        <f t="shared" ca="1" si="223"/>
        <v>#VALUE!</v>
      </c>
      <c r="CT179" s="394"/>
      <c r="CU179" s="372"/>
      <c r="CV179" s="389" t="e">
        <f t="shared" ca="1" si="255"/>
        <v>#VALUE!</v>
      </c>
      <c r="CW179" s="389" t="e">
        <f ca="1">'Site&amp;Soil'!$G$173*EXP('Site&amp;Soil'!$G$174*CV179)</f>
        <v>#VALUE!</v>
      </c>
      <c r="CX179" s="389" t="e">
        <f t="shared" ca="1" si="224"/>
        <v>#VALUE!</v>
      </c>
      <c r="CY179" s="389">
        <f t="shared" si="268"/>
        <v>0</v>
      </c>
      <c r="CZ179" s="390" t="e">
        <f t="shared" ca="1" si="225"/>
        <v>#VALUE!</v>
      </c>
      <c r="DA179" s="391">
        <f t="shared" si="226"/>
        <v>0</v>
      </c>
      <c r="DB179" s="392">
        <f t="shared" si="227"/>
        <v>0</v>
      </c>
      <c r="DC179" s="392" t="e">
        <f t="shared" ca="1" si="256"/>
        <v>#VALUE!</v>
      </c>
      <c r="DD179" s="391" t="e">
        <f t="shared" ca="1" si="257"/>
        <v>#VALUE!</v>
      </c>
      <c r="DE179" s="391" t="e">
        <f t="shared" ca="1" si="228"/>
        <v>#VALUE!</v>
      </c>
      <c r="DF179" s="391" t="e">
        <f t="shared" ca="1" si="229"/>
        <v>#VALUE!</v>
      </c>
      <c r="DG179" s="391" t="e">
        <f t="shared" ca="1" si="230"/>
        <v>#VALUE!</v>
      </c>
      <c r="DH179" s="389" t="e">
        <f t="shared" ca="1" si="231"/>
        <v>#VALUE!</v>
      </c>
      <c r="DI179" s="389" t="e">
        <f t="shared" ca="1" si="232"/>
        <v>#VALUE!</v>
      </c>
      <c r="DJ179" s="393" t="e">
        <f t="shared" ca="1" si="233"/>
        <v>#VALUE!</v>
      </c>
      <c r="DK179" s="389" t="e">
        <f t="shared" ca="1" si="234"/>
        <v>#VALUE!</v>
      </c>
      <c r="DL179" s="394"/>
      <c r="DM179" s="372"/>
      <c r="DN179" s="389" t="e">
        <f t="shared" ca="1" si="258"/>
        <v>#VALUE!</v>
      </c>
      <c r="DO179" s="389" t="e">
        <f ca="1">'Site&amp;Soil'!$H$173*EXP('Site&amp;Soil'!$H$174*DN179)</f>
        <v>#VALUE!</v>
      </c>
      <c r="DP179" s="389" t="e">
        <f t="shared" ca="1" si="235"/>
        <v>#VALUE!</v>
      </c>
      <c r="DQ179" s="389">
        <f t="shared" si="269"/>
        <v>0</v>
      </c>
      <c r="DR179" s="390" t="e">
        <f t="shared" ca="1" si="236"/>
        <v>#VALUE!</v>
      </c>
      <c r="DS179" s="391">
        <f t="shared" si="237"/>
        <v>0</v>
      </c>
      <c r="DT179" s="392">
        <f t="shared" si="238"/>
        <v>0</v>
      </c>
      <c r="DU179" s="392" t="e">
        <f t="shared" ca="1" si="259"/>
        <v>#VALUE!</v>
      </c>
      <c r="DV179" s="391" t="e">
        <f t="shared" ca="1" si="260"/>
        <v>#VALUE!</v>
      </c>
      <c r="DW179" s="391" t="e">
        <f t="shared" ca="1" si="239"/>
        <v>#VALUE!</v>
      </c>
      <c r="DX179" s="391" t="e">
        <f t="shared" ca="1" si="240"/>
        <v>#VALUE!</v>
      </c>
      <c r="DY179" s="391" t="e">
        <f t="shared" ca="1" si="241"/>
        <v>#VALUE!</v>
      </c>
      <c r="DZ179" s="389" t="e">
        <f t="shared" ca="1" si="242"/>
        <v>#VALUE!</v>
      </c>
      <c r="EA179" s="389" t="e">
        <f t="shared" ca="1" si="243"/>
        <v>#VALUE!</v>
      </c>
      <c r="EB179" s="393" t="e">
        <f t="shared" ca="1" si="244"/>
        <v>#VALUE!</v>
      </c>
      <c r="EC179" s="389" t="e">
        <f t="shared" ca="1" si="245"/>
        <v>#VALUE!</v>
      </c>
      <c r="ED179" s="394"/>
      <c r="EE179" s="372"/>
      <c r="EF179" s="392"/>
      <c r="EG179" s="372"/>
      <c r="EH179" s="372"/>
      <c r="EI179" s="372"/>
      <c r="EJ179" s="372"/>
      <c r="EK179" s="372"/>
      <c r="EL179" s="372"/>
      <c r="EM179" s="372"/>
      <c r="EN179" s="372"/>
      <c r="EO179" s="372"/>
      <c r="EP179" s="372"/>
      <c r="EQ179" s="372"/>
      <c r="ER179" s="372"/>
      <c r="ES179" s="372"/>
      <c r="ET179" s="372"/>
    </row>
    <row r="180" spans="1:150" x14ac:dyDescent="0.2">
      <c r="A180" s="372"/>
      <c r="B180" s="372">
        <v>172</v>
      </c>
      <c r="C180" s="372" t="s">
        <v>303</v>
      </c>
      <c r="D180" s="388"/>
      <c r="E180" s="388"/>
      <c r="F180" s="19"/>
      <c r="G180" s="372"/>
      <c r="H180" s="389">
        <f t="shared" ca="1" si="261"/>
        <v>5.9271750448660274</v>
      </c>
      <c r="I180" s="389">
        <f ca="1">'Site&amp;Soil'!$F$173*EXP('Site&amp;Soil'!$F$174*H180)</f>
        <v>0</v>
      </c>
      <c r="J180" s="389">
        <f t="shared" ca="1" si="180"/>
        <v>0.45000000000000007</v>
      </c>
      <c r="K180" s="389">
        <f t="shared" ca="1" si="264"/>
        <v>0.2566091252630372</v>
      </c>
      <c r="L180" s="390">
        <f t="shared" ca="1" si="181"/>
        <v>2.953422310274346E-3</v>
      </c>
      <c r="M180" s="391">
        <f t="shared" si="182"/>
        <v>0</v>
      </c>
      <c r="N180" s="392">
        <f t="shared" si="183"/>
        <v>0</v>
      </c>
      <c r="O180" s="392">
        <f t="shared" ca="1" si="246"/>
        <v>7964.0363161291734</v>
      </c>
      <c r="P180" s="391">
        <f t="shared" ca="1" si="247"/>
        <v>0.32567549900644233</v>
      </c>
      <c r="Q180" s="391">
        <f t="shared" ca="1" si="184"/>
        <v>2.3521162535891016E-3</v>
      </c>
      <c r="R180" s="391">
        <f t="shared" ca="1" si="185"/>
        <v>2.9810918967002368E-4</v>
      </c>
      <c r="S180" s="391">
        <f t="shared" ca="1" si="186"/>
        <v>4.5644601420423946E-3</v>
      </c>
      <c r="T180" s="389">
        <f t="shared" ca="1" si="187"/>
        <v>5.9317395050080695</v>
      </c>
      <c r="U180" s="389">
        <f t="shared" ca="1" si="188"/>
        <v>0.41928277725363133</v>
      </c>
      <c r="V180" s="393">
        <f t="shared" ca="1" si="189"/>
        <v>2.9074926440405182E-3</v>
      </c>
      <c r="W180" s="389">
        <f t="shared" ca="1" si="190"/>
        <v>-6.461094764534484E-3</v>
      </c>
      <c r="X180" s="394"/>
      <c r="Y180" s="372"/>
      <c r="Z180" s="389">
        <f t="shared" ca="1" si="262"/>
        <v>6.1780997875456736</v>
      </c>
      <c r="AA180" s="389">
        <f ca="1">'Site&amp;Soil'!$G$173*EXP('Site&amp;Soil'!$G$174*Z180)</f>
        <v>0</v>
      </c>
      <c r="AB180" s="389">
        <f t="shared" ca="1" si="191"/>
        <v>0.41625000000000001</v>
      </c>
      <c r="AC180" s="389">
        <f t="shared" si="265"/>
        <v>0</v>
      </c>
      <c r="AD180" s="390">
        <f t="shared" ca="1" si="192"/>
        <v>0</v>
      </c>
      <c r="AE180" s="391">
        <f t="shared" si="193"/>
        <v>0</v>
      </c>
      <c r="AF180" s="392">
        <f t="shared" si="194"/>
        <v>0</v>
      </c>
      <c r="AG180" s="392">
        <f t="shared" ca="1" si="248"/>
        <v>0</v>
      </c>
      <c r="AH180" s="391">
        <f t="shared" ca="1" si="249"/>
        <v>0</v>
      </c>
      <c r="AI180" s="391">
        <f t="shared" ca="1" si="195"/>
        <v>0</v>
      </c>
      <c r="AJ180" s="391">
        <f t="shared" ca="1" si="196"/>
        <v>0</v>
      </c>
      <c r="AK180" s="391">
        <f t="shared" ca="1" si="197"/>
        <v>7.1617823344149827E-4</v>
      </c>
      <c r="AL180" s="389">
        <f t="shared" ca="1" si="198"/>
        <v>6.1788159657791146</v>
      </c>
      <c r="AM180" s="389">
        <f t="shared" ca="1" si="199"/>
        <v>0.49068214575555646</v>
      </c>
      <c r="AN180" s="393">
        <f t="shared" ca="1" si="200"/>
        <v>0</v>
      </c>
      <c r="AO180" s="389">
        <f t="shared" ca="1" si="201"/>
        <v>6.9849673130102539E-3</v>
      </c>
      <c r="AP180" s="394"/>
      <c r="AQ180" s="372"/>
      <c r="AR180" s="389">
        <f t="shared" ca="1" si="263"/>
        <v>4.6399999999999952</v>
      </c>
      <c r="AS180" s="389">
        <f ca="1">'Site&amp;Soil'!$H$173*EXP('Site&amp;Soil'!$H$174*AR180)</f>
        <v>0</v>
      </c>
      <c r="AT180" s="389">
        <f t="shared" ca="1" si="202"/>
        <v>0.38250000000000001</v>
      </c>
      <c r="AU180" s="389">
        <f t="shared" si="266"/>
        <v>0</v>
      </c>
      <c r="AV180" s="390">
        <f t="shared" ca="1" si="203"/>
        <v>0</v>
      </c>
      <c r="AW180" s="391">
        <f t="shared" si="204"/>
        <v>0</v>
      </c>
      <c r="AX180" s="392">
        <f t="shared" si="205"/>
        <v>0</v>
      </c>
      <c r="AY180" s="392">
        <f t="shared" ca="1" si="250"/>
        <v>0</v>
      </c>
      <c r="AZ180" s="391">
        <f t="shared" ca="1" si="251"/>
        <v>0</v>
      </c>
      <c r="BA180" s="391">
        <f t="shared" ca="1" si="206"/>
        <v>0</v>
      </c>
      <c r="BB180" s="391">
        <f t="shared" ca="1" si="207"/>
        <v>0</v>
      </c>
      <c r="BC180" s="391">
        <f t="shared" ca="1" si="208"/>
        <v>0</v>
      </c>
      <c r="BD180" s="389">
        <f t="shared" ca="1" si="209"/>
        <v>4.6399999999999952</v>
      </c>
      <c r="BE180" s="389">
        <f t="shared" ca="1" si="210"/>
        <v>9.179999999999805E-2</v>
      </c>
      <c r="BF180" s="393">
        <f t="shared" ca="1" si="211"/>
        <v>0</v>
      </c>
      <c r="BG180" s="389">
        <f t="shared" ca="1" si="212"/>
        <v>0</v>
      </c>
      <c r="BH180" s="394"/>
      <c r="BI180" s="372"/>
      <c r="BJ180" s="392"/>
      <c r="BK180" s="372"/>
      <c r="BL180" s="372"/>
      <c r="BM180" s="372"/>
      <c r="BN180" s="372"/>
      <c r="BO180" s="372"/>
      <c r="BP180" s="372"/>
      <c r="BQ180" s="372"/>
      <c r="BR180" s="372"/>
      <c r="BS180" s="372"/>
      <c r="BT180" s="372"/>
      <c r="BU180" s="372"/>
      <c r="BV180" s="372"/>
      <c r="BW180" s="372"/>
      <c r="BX180" s="372"/>
      <c r="BZ180" s="388"/>
      <c r="CA180" s="388"/>
      <c r="CB180" s="19"/>
      <c r="CC180" s="372"/>
      <c r="CD180" s="389" t="e">
        <f t="shared" ca="1" si="252"/>
        <v>#VALUE!</v>
      </c>
      <c r="CE180" s="389" t="e">
        <f ca="1">'Site&amp;Soil'!$F$173*EXP('Site&amp;Soil'!$F$174*CD180)</f>
        <v>#VALUE!</v>
      </c>
      <c r="CF180" s="389" t="e">
        <f t="shared" ca="1" si="213"/>
        <v>#VALUE!</v>
      </c>
      <c r="CG180" s="389">
        <f t="shared" si="267"/>
        <v>0</v>
      </c>
      <c r="CH180" s="390" t="e">
        <f t="shared" ca="1" si="214"/>
        <v>#VALUE!</v>
      </c>
      <c r="CI180" s="391">
        <f t="shared" si="215"/>
        <v>0</v>
      </c>
      <c r="CJ180" s="392">
        <f t="shared" si="216"/>
        <v>0</v>
      </c>
      <c r="CK180" s="392" t="e">
        <f t="shared" ca="1" si="253"/>
        <v>#VALUE!</v>
      </c>
      <c r="CL180" s="391" t="e">
        <f t="shared" ca="1" si="254"/>
        <v>#VALUE!</v>
      </c>
      <c r="CM180" s="391" t="e">
        <f t="shared" ca="1" si="217"/>
        <v>#VALUE!</v>
      </c>
      <c r="CN180" s="391" t="e">
        <f t="shared" ca="1" si="218"/>
        <v>#VALUE!</v>
      </c>
      <c r="CO180" s="391" t="e">
        <f t="shared" ca="1" si="219"/>
        <v>#VALUE!</v>
      </c>
      <c r="CP180" s="389" t="e">
        <f t="shared" ca="1" si="220"/>
        <v>#VALUE!</v>
      </c>
      <c r="CQ180" s="389" t="e">
        <f t="shared" ca="1" si="221"/>
        <v>#VALUE!</v>
      </c>
      <c r="CR180" s="393" t="e">
        <f t="shared" ca="1" si="222"/>
        <v>#VALUE!</v>
      </c>
      <c r="CS180" s="389" t="e">
        <f t="shared" ca="1" si="223"/>
        <v>#VALUE!</v>
      </c>
      <c r="CT180" s="394"/>
      <c r="CU180" s="372"/>
      <c r="CV180" s="389" t="e">
        <f t="shared" ca="1" si="255"/>
        <v>#VALUE!</v>
      </c>
      <c r="CW180" s="389" t="e">
        <f ca="1">'Site&amp;Soil'!$G$173*EXP('Site&amp;Soil'!$G$174*CV180)</f>
        <v>#VALUE!</v>
      </c>
      <c r="CX180" s="389" t="e">
        <f t="shared" ca="1" si="224"/>
        <v>#VALUE!</v>
      </c>
      <c r="CY180" s="389">
        <f t="shared" si="268"/>
        <v>0</v>
      </c>
      <c r="CZ180" s="390" t="e">
        <f t="shared" ca="1" si="225"/>
        <v>#VALUE!</v>
      </c>
      <c r="DA180" s="391">
        <f t="shared" si="226"/>
        <v>0</v>
      </c>
      <c r="DB180" s="392">
        <f t="shared" si="227"/>
        <v>0</v>
      </c>
      <c r="DC180" s="392" t="e">
        <f t="shared" ca="1" si="256"/>
        <v>#VALUE!</v>
      </c>
      <c r="DD180" s="391" t="e">
        <f t="shared" ca="1" si="257"/>
        <v>#VALUE!</v>
      </c>
      <c r="DE180" s="391" t="e">
        <f t="shared" ca="1" si="228"/>
        <v>#VALUE!</v>
      </c>
      <c r="DF180" s="391" t="e">
        <f t="shared" ca="1" si="229"/>
        <v>#VALUE!</v>
      </c>
      <c r="DG180" s="391" t="e">
        <f t="shared" ca="1" si="230"/>
        <v>#VALUE!</v>
      </c>
      <c r="DH180" s="389" t="e">
        <f t="shared" ca="1" si="231"/>
        <v>#VALUE!</v>
      </c>
      <c r="DI180" s="389" t="e">
        <f t="shared" ca="1" si="232"/>
        <v>#VALUE!</v>
      </c>
      <c r="DJ180" s="393" t="e">
        <f t="shared" ca="1" si="233"/>
        <v>#VALUE!</v>
      </c>
      <c r="DK180" s="389" t="e">
        <f t="shared" ca="1" si="234"/>
        <v>#VALUE!</v>
      </c>
      <c r="DL180" s="394"/>
      <c r="DM180" s="372"/>
      <c r="DN180" s="389" t="e">
        <f t="shared" ca="1" si="258"/>
        <v>#VALUE!</v>
      </c>
      <c r="DO180" s="389" t="e">
        <f ca="1">'Site&amp;Soil'!$H$173*EXP('Site&amp;Soil'!$H$174*DN180)</f>
        <v>#VALUE!</v>
      </c>
      <c r="DP180" s="389" t="e">
        <f t="shared" ca="1" si="235"/>
        <v>#VALUE!</v>
      </c>
      <c r="DQ180" s="389">
        <f t="shared" si="269"/>
        <v>0</v>
      </c>
      <c r="DR180" s="390" t="e">
        <f t="shared" ca="1" si="236"/>
        <v>#VALUE!</v>
      </c>
      <c r="DS180" s="391">
        <f t="shared" si="237"/>
        <v>0</v>
      </c>
      <c r="DT180" s="392">
        <f t="shared" si="238"/>
        <v>0</v>
      </c>
      <c r="DU180" s="392" t="e">
        <f t="shared" ca="1" si="259"/>
        <v>#VALUE!</v>
      </c>
      <c r="DV180" s="391" t="e">
        <f t="shared" ca="1" si="260"/>
        <v>#VALUE!</v>
      </c>
      <c r="DW180" s="391" t="e">
        <f t="shared" ca="1" si="239"/>
        <v>#VALUE!</v>
      </c>
      <c r="DX180" s="391" t="e">
        <f t="shared" ca="1" si="240"/>
        <v>#VALUE!</v>
      </c>
      <c r="DY180" s="391" t="e">
        <f t="shared" ca="1" si="241"/>
        <v>#VALUE!</v>
      </c>
      <c r="DZ180" s="389" t="e">
        <f t="shared" ca="1" si="242"/>
        <v>#VALUE!</v>
      </c>
      <c r="EA180" s="389" t="e">
        <f t="shared" ca="1" si="243"/>
        <v>#VALUE!</v>
      </c>
      <c r="EB180" s="393" t="e">
        <f t="shared" ca="1" si="244"/>
        <v>#VALUE!</v>
      </c>
      <c r="EC180" s="389" t="e">
        <f t="shared" ca="1" si="245"/>
        <v>#VALUE!</v>
      </c>
      <c r="ED180" s="394"/>
      <c r="EE180" s="372"/>
      <c r="EF180" s="392"/>
      <c r="EG180" s="372"/>
      <c r="EH180" s="372"/>
      <c r="EI180" s="372"/>
      <c r="EJ180" s="372"/>
      <c r="EK180" s="372"/>
      <c r="EL180" s="372"/>
      <c r="EM180" s="372"/>
      <c r="EN180" s="372"/>
      <c r="EO180" s="372"/>
      <c r="EP180" s="372"/>
      <c r="EQ180" s="372"/>
      <c r="ER180" s="372"/>
      <c r="ES180" s="372"/>
      <c r="ET180" s="372"/>
    </row>
    <row r="181" spans="1:150" x14ac:dyDescent="0.2">
      <c r="A181" s="372"/>
      <c r="B181" s="372">
        <v>173</v>
      </c>
      <c r="C181" s="372" t="s">
        <v>304</v>
      </c>
      <c r="D181" s="388"/>
      <c r="E181" s="388"/>
      <c r="F181" s="19"/>
      <c r="G181" s="372"/>
      <c r="H181" s="389">
        <f t="shared" ca="1" si="261"/>
        <v>5.9252784102435347</v>
      </c>
      <c r="I181" s="389">
        <f ca="1">'Site&amp;Soil'!$F$173*EXP('Site&amp;Soil'!$F$174*H181)</f>
        <v>0</v>
      </c>
      <c r="J181" s="389">
        <f t="shared" ca="1" si="180"/>
        <v>0.45000000000000007</v>
      </c>
      <c r="K181" s="389">
        <f t="shared" ca="1" si="264"/>
        <v>0.31935521622611851</v>
      </c>
      <c r="L181" s="390">
        <f t="shared" ca="1" si="181"/>
        <v>3.6921224676545752E-3</v>
      </c>
      <c r="M181" s="391">
        <f t="shared" si="182"/>
        <v>0</v>
      </c>
      <c r="N181" s="392">
        <f t="shared" si="183"/>
        <v>0</v>
      </c>
      <c r="O181" s="392">
        <f t="shared" ca="1" si="246"/>
        <v>7906.5178988073631</v>
      </c>
      <c r="P181" s="391">
        <f t="shared" ca="1" si="247"/>
        <v>0.32332338275285322</v>
      </c>
      <c r="Q181" s="391">
        <f t="shared" ca="1" si="184"/>
        <v>2.919183237509971E-3</v>
      </c>
      <c r="R181" s="391">
        <f t="shared" ca="1" si="185"/>
        <v>3.6963957196407165E-4</v>
      </c>
      <c r="S181" s="391">
        <f t="shared" ca="1" si="186"/>
        <v>5.6656525901019978E-3</v>
      </c>
      <c r="T181" s="389">
        <f t="shared" ca="1" si="187"/>
        <v>5.9309440628336372</v>
      </c>
      <c r="U181" s="389">
        <f t="shared" ca="1" si="188"/>
        <v>0.41892482827513677</v>
      </c>
      <c r="V181" s="393">
        <f t="shared" ca="1" si="189"/>
        <v>3.6087282326543804E-3</v>
      </c>
      <c r="W181" s="389">
        <f t="shared" ca="1" si="190"/>
        <v>-8.0193960725652887E-3</v>
      </c>
      <c r="X181" s="394"/>
      <c r="Y181" s="372"/>
      <c r="Z181" s="389">
        <f t="shared" ca="1" si="262"/>
        <v>6.1858009330921249</v>
      </c>
      <c r="AA181" s="389">
        <f ca="1">'Site&amp;Soil'!$G$173*EXP('Site&amp;Soil'!$G$174*Z181)</f>
        <v>0</v>
      </c>
      <c r="AB181" s="389">
        <f t="shared" ca="1" si="191"/>
        <v>0.41625000000000001</v>
      </c>
      <c r="AC181" s="389">
        <f t="shared" si="265"/>
        <v>0</v>
      </c>
      <c r="AD181" s="390">
        <f t="shared" ca="1" si="192"/>
        <v>0</v>
      </c>
      <c r="AE181" s="391">
        <f t="shared" si="193"/>
        <v>0</v>
      </c>
      <c r="AF181" s="392">
        <f t="shared" si="194"/>
        <v>0</v>
      </c>
      <c r="AG181" s="392">
        <f t="shared" ca="1" si="248"/>
        <v>0</v>
      </c>
      <c r="AH181" s="391">
        <f t="shared" ca="1" si="249"/>
        <v>0</v>
      </c>
      <c r="AI181" s="391">
        <f t="shared" ca="1" si="195"/>
        <v>0</v>
      </c>
      <c r="AJ181" s="391">
        <f t="shared" ca="1" si="196"/>
        <v>0</v>
      </c>
      <c r="AK181" s="391">
        <f t="shared" ca="1" si="197"/>
        <v>8.8802299570948137E-4</v>
      </c>
      <c r="AL181" s="389">
        <f t="shared" ca="1" si="198"/>
        <v>6.186688956087834</v>
      </c>
      <c r="AM181" s="389">
        <f t="shared" ca="1" si="199"/>
        <v>0.49395927797156092</v>
      </c>
      <c r="AN181" s="393">
        <f t="shared" ca="1" si="200"/>
        <v>0</v>
      </c>
      <c r="AO181" s="389">
        <f t="shared" ca="1" si="201"/>
        <v>8.6696173757462597E-3</v>
      </c>
      <c r="AP181" s="394"/>
      <c r="AQ181" s="372"/>
      <c r="AR181" s="389">
        <f t="shared" ca="1" si="263"/>
        <v>4.6399999999999952</v>
      </c>
      <c r="AS181" s="389">
        <f ca="1">'Site&amp;Soil'!$H$173*EXP('Site&amp;Soil'!$H$174*AR181)</f>
        <v>0</v>
      </c>
      <c r="AT181" s="389">
        <f t="shared" ca="1" si="202"/>
        <v>0.38250000000000001</v>
      </c>
      <c r="AU181" s="389">
        <f t="shared" si="266"/>
        <v>0</v>
      </c>
      <c r="AV181" s="390">
        <f t="shared" ca="1" si="203"/>
        <v>0</v>
      </c>
      <c r="AW181" s="391">
        <f t="shared" si="204"/>
        <v>0</v>
      </c>
      <c r="AX181" s="392">
        <f t="shared" si="205"/>
        <v>0</v>
      </c>
      <c r="AY181" s="392">
        <f t="shared" ca="1" si="250"/>
        <v>0</v>
      </c>
      <c r="AZ181" s="391">
        <f t="shared" ca="1" si="251"/>
        <v>0</v>
      </c>
      <c r="BA181" s="391">
        <f t="shared" ca="1" si="206"/>
        <v>0</v>
      </c>
      <c r="BB181" s="391">
        <f t="shared" ca="1" si="207"/>
        <v>0</v>
      </c>
      <c r="BC181" s="391">
        <f t="shared" ca="1" si="208"/>
        <v>0</v>
      </c>
      <c r="BD181" s="389">
        <f t="shared" ca="1" si="209"/>
        <v>4.6399999999999952</v>
      </c>
      <c r="BE181" s="389">
        <f t="shared" ca="1" si="210"/>
        <v>9.179999999999805E-2</v>
      </c>
      <c r="BF181" s="393">
        <f t="shared" ca="1" si="211"/>
        <v>0</v>
      </c>
      <c r="BG181" s="389">
        <f t="shared" ca="1" si="212"/>
        <v>0</v>
      </c>
      <c r="BH181" s="394"/>
      <c r="BI181" s="372"/>
      <c r="BJ181" s="392"/>
      <c r="BK181" s="372"/>
      <c r="BL181" s="372"/>
      <c r="BM181" s="372"/>
      <c r="BN181" s="372"/>
      <c r="BO181" s="372"/>
      <c r="BP181" s="372"/>
      <c r="BQ181" s="372"/>
      <c r="BR181" s="372"/>
      <c r="BS181" s="372"/>
      <c r="BT181" s="372"/>
      <c r="BU181" s="372"/>
      <c r="BV181" s="372"/>
      <c r="BW181" s="372"/>
      <c r="BX181" s="372"/>
      <c r="BZ181" s="388"/>
      <c r="CA181" s="388"/>
      <c r="CB181" s="19"/>
      <c r="CC181" s="372"/>
      <c r="CD181" s="389" t="e">
        <f t="shared" ca="1" si="252"/>
        <v>#VALUE!</v>
      </c>
      <c r="CE181" s="389" t="e">
        <f ca="1">'Site&amp;Soil'!$F$173*EXP('Site&amp;Soil'!$F$174*CD181)</f>
        <v>#VALUE!</v>
      </c>
      <c r="CF181" s="389" t="e">
        <f t="shared" ca="1" si="213"/>
        <v>#VALUE!</v>
      </c>
      <c r="CG181" s="389">
        <f t="shared" si="267"/>
        <v>0</v>
      </c>
      <c r="CH181" s="390" t="e">
        <f t="shared" ca="1" si="214"/>
        <v>#VALUE!</v>
      </c>
      <c r="CI181" s="391">
        <f t="shared" si="215"/>
        <v>0</v>
      </c>
      <c r="CJ181" s="392">
        <f t="shared" si="216"/>
        <v>0</v>
      </c>
      <c r="CK181" s="392" t="e">
        <f t="shared" ca="1" si="253"/>
        <v>#VALUE!</v>
      </c>
      <c r="CL181" s="391" t="e">
        <f t="shared" ca="1" si="254"/>
        <v>#VALUE!</v>
      </c>
      <c r="CM181" s="391" t="e">
        <f t="shared" ca="1" si="217"/>
        <v>#VALUE!</v>
      </c>
      <c r="CN181" s="391" t="e">
        <f t="shared" ca="1" si="218"/>
        <v>#VALUE!</v>
      </c>
      <c r="CO181" s="391" t="e">
        <f t="shared" ca="1" si="219"/>
        <v>#VALUE!</v>
      </c>
      <c r="CP181" s="389" t="e">
        <f t="shared" ca="1" si="220"/>
        <v>#VALUE!</v>
      </c>
      <c r="CQ181" s="389" t="e">
        <f t="shared" ca="1" si="221"/>
        <v>#VALUE!</v>
      </c>
      <c r="CR181" s="393" t="e">
        <f t="shared" ca="1" si="222"/>
        <v>#VALUE!</v>
      </c>
      <c r="CS181" s="389" t="e">
        <f t="shared" ca="1" si="223"/>
        <v>#VALUE!</v>
      </c>
      <c r="CT181" s="394"/>
      <c r="CU181" s="372"/>
      <c r="CV181" s="389" t="e">
        <f t="shared" ca="1" si="255"/>
        <v>#VALUE!</v>
      </c>
      <c r="CW181" s="389" t="e">
        <f ca="1">'Site&amp;Soil'!$G$173*EXP('Site&amp;Soil'!$G$174*CV181)</f>
        <v>#VALUE!</v>
      </c>
      <c r="CX181" s="389" t="e">
        <f t="shared" ca="1" si="224"/>
        <v>#VALUE!</v>
      </c>
      <c r="CY181" s="389">
        <f t="shared" si="268"/>
        <v>0</v>
      </c>
      <c r="CZ181" s="390" t="e">
        <f t="shared" ca="1" si="225"/>
        <v>#VALUE!</v>
      </c>
      <c r="DA181" s="391">
        <f t="shared" si="226"/>
        <v>0</v>
      </c>
      <c r="DB181" s="392">
        <f t="shared" si="227"/>
        <v>0</v>
      </c>
      <c r="DC181" s="392" t="e">
        <f t="shared" ca="1" si="256"/>
        <v>#VALUE!</v>
      </c>
      <c r="DD181" s="391" t="e">
        <f t="shared" ca="1" si="257"/>
        <v>#VALUE!</v>
      </c>
      <c r="DE181" s="391" t="e">
        <f t="shared" ca="1" si="228"/>
        <v>#VALUE!</v>
      </c>
      <c r="DF181" s="391" t="e">
        <f t="shared" ca="1" si="229"/>
        <v>#VALUE!</v>
      </c>
      <c r="DG181" s="391" t="e">
        <f t="shared" ca="1" si="230"/>
        <v>#VALUE!</v>
      </c>
      <c r="DH181" s="389" t="e">
        <f t="shared" ca="1" si="231"/>
        <v>#VALUE!</v>
      </c>
      <c r="DI181" s="389" t="e">
        <f t="shared" ca="1" si="232"/>
        <v>#VALUE!</v>
      </c>
      <c r="DJ181" s="393" t="e">
        <f t="shared" ca="1" si="233"/>
        <v>#VALUE!</v>
      </c>
      <c r="DK181" s="389" t="e">
        <f t="shared" ca="1" si="234"/>
        <v>#VALUE!</v>
      </c>
      <c r="DL181" s="394"/>
      <c r="DM181" s="372"/>
      <c r="DN181" s="389" t="e">
        <f t="shared" ca="1" si="258"/>
        <v>#VALUE!</v>
      </c>
      <c r="DO181" s="389" t="e">
        <f ca="1">'Site&amp;Soil'!$H$173*EXP('Site&amp;Soil'!$H$174*DN181)</f>
        <v>#VALUE!</v>
      </c>
      <c r="DP181" s="389" t="e">
        <f t="shared" ca="1" si="235"/>
        <v>#VALUE!</v>
      </c>
      <c r="DQ181" s="389">
        <f t="shared" si="269"/>
        <v>0</v>
      </c>
      <c r="DR181" s="390" t="e">
        <f t="shared" ca="1" si="236"/>
        <v>#VALUE!</v>
      </c>
      <c r="DS181" s="391">
        <f t="shared" si="237"/>
        <v>0</v>
      </c>
      <c r="DT181" s="392">
        <f t="shared" si="238"/>
        <v>0</v>
      </c>
      <c r="DU181" s="392" t="e">
        <f t="shared" ca="1" si="259"/>
        <v>#VALUE!</v>
      </c>
      <c r="DV181" s="391" t="e">
        <f t="shared" ca="1" si="260"/>
        <v>#VALUE!</v>
      </c>
      <c r="DW181" s="391" t="e">
        <f t="shared" ca="1" si="239"/>
        <v>#VALUE!</v>
      </c>
      <c r="DX181" s="391" t="e">
        <f t="shared" ca="1" si="240"/>
        <v>#VALUE!</v>
      </c>
      <c r="DY181" s="391" t="e">
        <f t="shared" ca="1" si="241"/>
        <v>#VALUE!</v>
      </c>
      <c r="DZ181" s="389" t="e">
        <f t="shared" ca="1" si="242"/>
        <v>#VALUE!</v>
      </c>
      <c r="EA181" s="389" t="e">
        <f t="shared" ca="1" si="243"/>
        <v>#VALUE!</v>
      </c>
      <c r="EB181" s="393" t="e">
        <f t="shared" ca="1" si="244"/>
        <v>#VALUE!</v>
      </c>
      <c r="EC181" s="389" t="e">
        <f t="shared" ca="1" si="245"/>
        <v>#VALUE!</v>
      </c>
      <c r="ED181" s="394"/>
      <c r="EE181" s="372"/>
      <c r="EF181" s="392"/>
      <c r="EG181" s="372"/>
      <c r="EH181" s="372"/>
      <c r="EI181" s="372"/>
      <c r="EJ181" s="372"/>
      <c r="EK181" s="372"/>
      <c r="EL181" s="372"/>
      <c r="EM181" s="372"/>
      <c r="EN181" s="372"/>
      <c r="EO181" s="372"/>
      <c r="EP181" s="372"/>
      <c r="EQ181" s="372"/>
      <c r="ER181" s="372"/>
      <c r="ES181" s="372"/>
      <c r="ET181" s="372"/>
    </row>
    <row r="182" spans="1:150" x14ac:dyDescent="0.2">
      <c r="A182" s="372"/>
      <c r="B182" s="372">
        <v>174</v>
      </c>
      <c r="C182" s="372" t="s">
        <v>305</v>
      </c>
      <c r="D182" s="388"/>
      <c r="E182" s="388"/>
      <c r="F182" s="19"/>
      <c r="G182" s="372"/>
      <c r="H182" s="389">
        <f t="shared" ca="1" si="261"/>
        <v>5.9229246667610722</v>
      </c>
      <c r="I182" s="389">
        <f ca="1">'Site&amp;Soil'!$F$173*EXP('Site&amp;Soil'!$F$174*H182)</f>
        <v>0</v>
      </c>
      <c r="J182" s="389">
        <f t="shared" ca="1" si="180"/>
        <v>0.45000000000000007</v>
      </c>
      <c r="K182" s="389">
        <f t="shared" ca="1" si="264"/>
        <v>0.37336407417040579</v>
      </c>
      <c r="L182" s="390">
        <f t="shared" ca="1" si="181"/>
        <v>4.3406278885004387E-3</v>
      </c>
      <c r="M182" s="391">
        <f t="shared" si="182"/>
        <v>0</v>
      </c>
      <c r="N182" s="392">
        <f t="shared" si="183"/>
        <v>0</v>
      </c>
      <c r="O182" s="392">
        <f t="shared" ca="1" si="246"/>
        <v>7835.1324817652758</v>
      </c>
      <c r="P182" s="391">
        <f t="shared" ca="1" si="247"/>
        <v>0.32040419951534327</v>
      </c>
      <c r="Q182" s="391">
        <f t="shared" ca="1" si="184"/>
        <v>3.4009394560446013E-3</v>
      </c>
      <c r="R182" s="391">
        <f t="shared" ca="1" si="185"/>
        <v>4.3015220884300365E-4</v>
      </c>
      <c r="S182" s="391">
        <f t="shared" ca="1" si="186"/>
        <v>6.6017494382257713E-3</v>
      </c>
      <c r="T182" s="389">
        <f t="shared" ca="1" si="187"/>
        <v>5.9295264161992982</v>
      </c>
      <c r="U182" s="389">
        <f t="shared" ca="1" si="188"/>
        <v>0.41828688728968427</v>
      </c>
      <c r="V182" s="393">
        <f t="shared" ca="1" si="189"/>
        <v>4.1988773927079739E-3</v>
      </c>
      <c r="W182" s="389">
        <f t="shared" ca="1" si="190"/>
        <v>-9.3308386504621626E-3</v>
      </c>
      <c r="X182" s="394"/>
      <c r="Y182" s="372"/>
      <c r="Z182" s="389">
        <f t="shared" ca="1" si="262"/>
        <v>6.1953585734635803</v>
      </c>
      <c r="AA182" s="389">
        <f ca="1">'Site&amp;Soil'!$G$173*EXP('Site&amp;Soil'!$G$174*Z182)</f>
        <v>0</v>
      </c>
      <c r="AB182" s="389">
        <f t="shared" ca="1" si="191"/>
        <v>0.41625000000000001</v>
      </c>
      <c r="AC182" s="389">
        <f t="shared" si="265"/>
        <v>0</v>
      </c>
      <c r="AD182" s="390">
        <f t="shared" ca="1" si="192"/>
        <v>0</v>
      </c>
      <c r="AE182" s="391">
        <f t="shared" si="193"/>
        <v>0</v>
      </c>
      <c r="AF182" s="392">
        <f t="shared" si="194"/>
        <v>0</v>
      </c>
      <c r="AG182" s="392">
        <f t="shared" ca="1" si="248"/>
        <v>0</v>
      </c>
      <c r="AH182" s="391">
        <f t="shared" ca="1" si="249"/>
        <v>0</v>
      </c>
      <c r="AI182" s="391">
        <f t="shared" ca="1" si="195"/>
        <v>0</v>
      </c>
      <c r="AJ182" s="391">
        <f t="shared" ca="1" si="196"/>
        <v>0</v>
      </c>
      <c r="AK182" s="391">
        <f t="shared" ca="1" si="197"/>
        <v>1.0333986999231319E-3</v>
      </c>
      <c r="AL182" s="389">
        <f t="shared" ca="1" si="198"/>
        <v>6.1963919721635037</v>
      </c>
      <c r="AM182" s="389">
        <f t="shared" ca="1" si="199"/>
        <v>0.49799815841305844</v>
      </c>
      <c r="AN182" s="393">
        <f t="shared" ca="1" si="200"/>
        <v>0</v>
      </c>
      <c r="AO182" s="389">
        <f t="shared" ca="1" si="201"/>
        <v>1.0087393135634773E-2</v>
      </c>
      <c r="AP182" s="394"/>
      <c r="AQ182" s="372"/>
      <c r="AR182" s="389">
        <f t="shared" ca="1" si="263"/>
        <v>4.6399999999999952</v>
      </c>
      <c r="AS182" s="389">
        <f ca="1">'Site&amp;Soil'!$H$173*EXP('Site&amp;Soil'!$H$174*AR182)</f>
        <v>0</v>
      </c>
      <c r="AT182" s="389">
        <f t="shared" ca="1" si="202"/>
        <v>0.38250000000000001</v>
      </c>
      <c r="AU182" s="389">
        <f t="shared" si="266"/>
        <v>0</v>
      </c>
      <c r="AV182" s="390">
        <f t="shared" ca="1" si="203"/>
        <v>0</v>
      </c>
      <c r="AW182" s="391">
        <f t="shared" si="204"/>
        <v>0</v>
      </c>
      <c r="AX182" s="392">
        <f t="shared" si="205"/>
        <v>0</v>
      </c>
      <c r="AY182" s="392">
        <f t="shared" ca="1" si="250"/>
        <v>0</v>
      </c>
      <c r="AZ182" s="391">
        <f t="shared" ca="1" si="251"/>
        <v>0</v>
      </c>
      <c r="BA182" s="391">
        <f t="shared" ca="1" si="206"/>
        <v>0</v>
      </c>
      <c r="BB182" s="391">
        <f t="shared" ca="1" si="207"/>
        <v>0</v>
      </c>
      <c r="BC182" s="391">
        <f t="shared" ca="1" si="208"/>
        <v>0</v>
      </c>
      <c r="BD182" s="389">
        <f t="shared" ca="1" si="209"/>
        <v>4.6399999999999952</v>
      </c>
      <c r="BE182" s="389">
        <f t="shared" ca="1" si="210"/>
        <v>9.179999999999805E-2</v>
      </c>
      <c r="BF182" s="393">
        <f t="shared" ca="1" si="211"/>
        <v>0</v>
      </c>
      <c r="BG182" s="389">
        <f t="shared" ca="1" si="212"/>
        <v>0</v>
      </c>
      <c r="BH182" s="394"/>
      <c r="BI182" s="372"/>
      <c r="BJ182" s="392"/>
      <c r="BK182" s="372"/>
      <c r="BL182" s="372"/>
      <c r="BM182" s="372"/>
      <c r="BN182" s="372"/>
      <c r="BO182" s="372"/>
      <c r="BP182" s="372"/>
      <c r="BQ182" s="372"/>
      <c r="BR182" s="372"/>
      <c r="BS182" s="372"/>
      <c r="BT182" s="372"/>
      <c r="BU182" s="372"/>
      <c r="BV182" s="372"/>
      <c r="BW182" s="372"/>
      <c r="BX182" s="372"/>
      <c r="BZ182" s="388"/>
      <c r="CA182" s="388"/>
      <c r="CB182" s="19"/>
      <c r="CC182" s="372"/>
      <c r="CD182" s="389" t="e">
        <f t="shared" ca="1" si="252"/>
        <v>#VALUE!</v>
      </c>
      <c r="CE182" s="389" t="e">
        <f ca="1">'Site&amp;Soil'!$F$173*EXP('Site&amp;Soil'!$F$174*CD182)</f>
        <v>#VALUE!</v>
      </c>
      <c r="CF182" s="389" t="e">
        <f t="shared" ca="1" si="213"/>
        <v>#VALUE!</v>
      </c>
      <c r="CG182" s="389">
        <f t="shared" si="267"/>
        <v>0</v>
      </c>
      <c r="CH182" s="390" t="e">
        <f t="shared" ca="1" si="214"/>
        <v>#VALUE!</v>
      </c>
      <c r="CI182" s="391">
        <f t="shared" si="215"/>
        <v>0</v>
      </c>
      <c r="CJ182" s="392">
        <f t="shared" si="216"/>
        <v>0</v>
      </c>
      <c r="CK182" s="392" t="e">
        <f t="shared" ca="1" si="253"/>
        <v>#VALUE!</v>
      </c>
      <c r="CL182" s="391" t="e">
        <f t="shared" ca="1" si="254"/>
        <v>#VALUE!</v>
      </c>
      <c r="CM182" s="391" t="e">
        <f t="shared" ca="1" si="217"/>
        <v>#VALUE!</v>
      </c>
      <c r="CN182" s="391" t="e">
        <f t="shared" ca="1" si="218"/>
        <v>#VALUE!</v>
      </c>
      <c r="CO182" s="391" t="e">
        <f t="shared" ca="1" si="219"/>
        <v>#VALUE!</v>
      </c>
      <c r="CP182" s="389" t="e">
        <f t="shared" ca="1" si="220"/>
        <v>#VALUE!</v>
      </c>
      <c r="CQ182" s="389" t="e">
        <f t="shared" ca="1" si="221"/>
        <v>#VALUE!</v>
      </c>
      <c r="CR182" s="393" t="e">
        <f t="shared" ca="1" si="222"/>
        <v>#VALUE!</v>
      </c>
      <c r="CS182" s="389" t="e">
        <f t="shared" ca="1" si="223"/>
        <v>#VALUE!</v>
      </c>
      <c r="CT182" s="394"/>
      <c r="CU182" s="372"/>
      <c r="CV182" s="389" t="e">
        <f t="shared" ca="1" si="255"/>
        <v>#VALUE!</v>
      </c>
      <c r="CW182" s="389" t="e">
        <f ca="1">'Site&amp;Soil'!$G$173*EXP('Site&amp;Soil'!$G$174*CV182)</f>
        <v>#VALUE!</v>
      </c>
      <c r="CX182" s="389" t="e">
        <f t="shared" ca="1" si="224"/>
        <v>#VALUE!</v>
      </c>
      <c r="CY182" s="389">
        <f t="shared" si="268"/>
        <v>0</v>
      </c>
      <c r="CZ182" s="390" t="e">
        <f t="shared" ca="1" si="225"/>
        <v>#VALUE!</v>
      </c>
      <c r="DA182" s="391">
        <f t="shared" si="226"/>
        <v>0</v>
      </c>
      <c r="DB182" s="392">
        <f t="shared" si="227"/>
        <v>0</v>
      </c>
      <c r="DC182" s="392" t="e">
        <f t="shared" ca="1" si="256"/>
        <v>#VALUE!</v>
      </c>
      <c r="DD182" s="391" t="e">
        <f t="shared" ca="1" si="257"/>
        <v>#VALUE!</v>
      </c>
      <c r="DE182" s="391" t="e">
        <f t="shared" ca="1" si="228"/>
        <v>#VALUE!</v>
      </c>
      <c r="DF182" s="391" t="e">
        <f t="shared" ca="1" si="229"/>
        <v>#VALUE!</v>
      </c>
      <c r="DG182" s="391" t="e">
        <f t="shared" ca="1" si="230"/>
        <v>#VALUE!</v>
      </c>
      <c r="DH182" s="389" t="e">
        <f t="shared" ca="1" si="231"/>
        <v>#VALUE!</v>
      </c>
      <c r="DI182" s="389" t="e">
        <f t="shared" ca="1" si="232"/>
        <v>#VALUE!</v>
      </c>
      <c r="DJ182" s="393" t="e">
        <f t="shared" ca="1" si="233"/>
        <v>#VALUE!</v>
      </c>
      <c r="DK182" s="389" t="e">
        <f t="shared" ca="1" si="234"/>
        <v>#VALUE!</v>
      </c>
      <c r="DL182" s="394"/>
      <c r="DM182" s="372"/>
      <c r="DN182" s="389" t="e">
        <f t="shared" ca="1" si="258"/>
        <v>#VALUE!</v>
      </c>
      <c r="DO182" s="389" t="e">
        <f ca="1">'Site&amp;Soil'!$H$173*EXP('Site&amp;Soil'!$H$174*DN182)</f>
        <v>#VALUE!</v>
      </c>
      <c r="DP182" s="389" t="e">
        <f t="shared" ca="1" si="235"/>
        <v>#VALUE!</v>
      </c>
      <c r="DQ182" s="389">
        <f t="shared" si="269"/>
        <v>0</v>
      </c>
      <c r="DR182" s="390" t="e">
        <f t="shared" ca="1" si="236"/>
        <v>#VALUE!</v>
      </c>
      <c r="DS182" s="391">
        <f t="shared" si="237"/>
        <v>0</v>
      </c>
      <c r="DT182" s="392">
        <f t="shared" si="238"/>
        <v>0</v>
      </c>
      <c r="DU182" s="392" t="e">
        <f t="shared" ca="1" si="259"/>
        <v>#VALUE!</v>
      </c>
      <c r="DV182" s="391" t="e">
        <f t="shared" ca="1" si="260"/>
        <v>#VALUE!</v>
      </c>
      <c r="DW182" s="391" t="e">
        <f t="shared" ca="1" si="239"/>
        <v>#VALUE!</v>
      </c>
      <c r="DX182" s="391" t="e">
        <f t="shared" ca="1" si="240"/>
        <v>#VALUE!</v>
      </c>
      <c r="DY182" s="391" t="e">
        <f t="shared" ca="1" si="241"/>
        <v>#VALUE!</v>
      </c>
      <c r="DZ182" s="389" t="e">
        <f t="shared" ca="1" si="242"/>
        <v>#VALUE!</v>
      </c>
      <c r="EA182" s="389" t="e">
        <f t="shared" ca="1" si="243"/>
        <v>#VALUE!</v>
      </c>
      <c r="EB182" s="393" t="e">
        <f t="shared" ca="1" si="244"/>
        <v>#VALUE!</v>
      </c>
      <c r="EC182" s="389" t="e">
        <f t="shared" ca="1" si="245"/>
        <v>#VALUE!</v>
      </c>
      <c r="ED182" s="394"/>
      <c r="EE182" s="372"/>
      <c r="EF182" s="392"/>
      <c r="EG182" s="372"/>
      <c r="EH182" s="372"/>
      <c r="EI182" s="372"/>
      <c r="EJ182" s="372"/>
      <c r="EK182" s="372"/>
      <c r="EL182" s="372"/>
      <c r="EM182" s="372"/>
      <c r="EN182" s="372"/>
      <c r="EO182" s="372"/>
      <c r="EP182" s="372"/>
      <c r="EQ182" s="372"/>
      <c r="ER182" s="372"/>
      <c r="ES182" s="372"/>
      <c r="ET182" s="372"/>
    </row>
    <row r="183" spans="1:150" x14ac:dyDescent="0.2">
      <c r="A183" s="372"/>
      <c r="B183" s="372">
        <v>175</v>
      </c>
      <c r="C183" s="372" t="s">
        <v>306</v>
      </c>
      <c r="D183" s="388"/>
      <c r="E183" s="388"/>
      <c r="F183" s="19"/>
      <c r="G183" s="372"/>
      <c r="H183" s="389">
        <f t="shared" ca="1" si="261"/>
        <v>5.920195577548836</v>
      </c>
      <c r="I183" s="389">
        <f ca="1">'Site&amp;Soil'!$F$173*EXP('Site&amp;Soil'!$F$174*H183)</f>
        <v>0</v>
      </c>
      <c r="J183" s="389">
        <f t="shared" ca="1" si="180"/>
        <v>0.45000000000000007</v>
      </c>
      <c r="K183" s="389">
        <f t="shared" ca="1" si="264"/>
        <v>0.41006021458614561</v>
      </c>
      <c r="L183" s="390">
        <f t="shared" ca="1" si="181"/>
        <v>4.7981160447006285E-3</v>
      </c>
      <c r="M183" s="391">
        <f t="shared" si="182"/>
        <v>0</v>
      </c>
      <c r="N183" s="392">
        <f t="shared" si="183"/>
        <v>0</v>
      </c>
      <c r="O183" s="392">
        <f t="shared" ca="1" si="246"/>
        <v>7751.9662459890933</v>
      </c>
      <c r="P183" s="391">
        <f t="shared" ca="1" si="247"/>
        <v>0.31700326005929869</v>
      </c>
      <c r="Q183" s="391">
        <f t="shared" ca="1" si="184"/>
        <v>3.7194833622857973E-3</v>
      </c>
      <c r="R183" s="391">
        <f t="shared" ca="1" si="185"/>
        <v>4.6982478373451043E-4</v>
      </c>
      <c r="S183" s="391">
        <f t="shared" ca="1" si="186"/>
        <v>7.2214635078917469E-3</v>
      </c>
      <c r="T183" s="389">
        <f t="shared" ca="1" si="187"/>
        <v>5.927417041056728</v>
      </c>
      <c r="U183" s="389">
        <f t="shared" ca="1" si="188"/>
        <v>0.41733766847552767</v>
      </c>
      <c r="V183" s="393">
        <f t="shared" ca="1" si="189"/>
        <v>4.5788061887759831E-3</v>
      </c>
      <c r="W183" s="389">
        <f t="shared" ca="1" si="190"/>
        <v>-1.0175124863946627E-2</v>
      </c>
      <c r="X183" s="394"/>
      <c r="Y183" s="372"/>
      <c r="Z183" s="389">
        <f t="shared" ca="1" si="262"/>
        <v>6.2064793652991384</v>
      </c>
      <c r="AA183" s="389">
        <f ca="1">'Site&amp;Soil'!$G$173*EXP('Site&amp;Soil'!$G$174*Z183)</f>
        <v>0</v>
      </c>
      <c r="AB183" s="389">
        <f t="shared" ca="1" si="191"/>
        <v>0.41625000000000001</v>
      </c>
      <c r="AC183" s="389">
        <f t="shared" si="265"/>
        <v>0</v>
      </c>
      <c r="AD183" s="390">
        <f t="shared" ca="1" si="192"/>
        <v>0</v>
      </c>
      <c r="AE183" s="391">
        <f t="shared" si="193"/>
        <v>0</v>
      </c>
      <c r="AF183" s="392">
        <f t="shared" si="194"/>
        <v>0</v>
      </c>
      <c r="AG183" s="392">
        <f t="shared" ca="1" si="248"/>
        <v>0</v>
      </c>
      <c r="AH183" s="391">
        <f t="shared" ca="1" si="249"/>
        <v>0</v>
      </c>
      <c r="AI183" s="391">
        <f t="shared" ca="1" si="195"/>
        <v>0</v>
      </c>
      <c r="AJ183" s="391">
        <f t="shared" ca="1" si="196"/>
        <v>0</v>
      </c>
      <c r="AK183" s="391">
        <f t="shared" ca="1" si="197"/>
        <v>1.128708189151977E-3</v>
      </c>
      <c r="AL183" s="389">
        <f t="shared" ca="1" si="198"/>
        <v>6.2076080734882906</v>
      </c>
      <c r="AM183" s="389">
        <f t="shared" ca="1" si="199"/>
        <v>0.50266686058950094</v>
      </c>
      <c r="AN183" s="393">
        <f t="shared" ca="1" si="200"/>
        <v>0</v>
      </c>
      <c r="AO183" s="389">
        <f t="shared" ca="1" si="201"/>
        <v>1.1000134988050409E-2</v>
      </c>
      <c r="AP183" s="394"/>
      <c r="AQ183" s="372"/>
      <c r="AR183" s="389">
        <f t="shared" ca="1" si="263"/>
        <v>4.6399999999999952</v>
      </c>
      <c r="AS183" s="389">
        <f ca="1">'Site&amp;Soil'!$H$173*EXP('Site&amp;Soil'!$H$174*AR183)</f>
        <v>0</v>
      </c>
      <c r="AT183" s="389">
        <f t="shared" ca="1" si="202"/>
        <v>0.38250000000000001</v>
      </c>
      <c r="AU183" s="389">
        <f t="shared" si="266"/>
        <v>0</v>
      </c>
      <c r="AV183" s="390">
        <f t="shared" ca="1" si="203"/>
        <v>0</v>
      </c>
      <c r="AW183" s="391">
        <f t="shared" si="204"/>
        <v>0</v>
      </c>
      <c r="AX183" s="392">
        <f t="shared" si="205"/>
        <v>0</v>
      </c>
      <c r="AY183" s="392">
        <f t="shared" ca="1" si="250"/>
        <v>0</v>
      </c>
      <c r="AZ183" s="391">
        <f t="shared" ca="1" si="251"/>
        <v>0</v>
      </c>
      <c r="BA183" s="391">
        <f t="shared" ca="1" si="206"/>
        <v>0</v>
      </c>
      <c r="BB183" s="391">
        <f t="shared" ca="1" si="207"/>
        <v>0</v>
      </c>
      <c r="BC183" s="391">
        <f t="shared" ca="1" si="208"/>
        <v>0</v>
      </c>
      <c r="BD183" s="389">
        <f t="shared" ca="1" si="209"/>
        <v>4.6399999999999952</v>
      </c>
      <c r="BE183" s="389">
        <f t="shared" ca="1" si="210"/>
        <v>9.179999999999805E-2</v>
      </c>
      <c r="BF183" s="393">
        <f t="shared" ca="1" si="211"/>
        <v>0</v>
      </c>
      <c r="BG183" s="389">
        <f t="shared" ca="1" si="212"/>
        <v>0</v>
      </c>
      <c r="BH183" s="394"/>
      <c r="BI183" s="372"/>
      <c r="BJ183" s="392"/>
      <c r="BK183" s="372"/>
      <c r="BL183" s="372"/>
      <c r="BM183" s="372"/>
      <c r="BN183" s="372"/>
      <c r="BO183" s="372"/>
      <c r="BP183" s="372"/>
      <c r="BQ183" s="372"/>
      <c r="BR183" s="372"/>
      <c r="BS183" s="372"/>
      <c r="BT183" s="372"/>
      <c r="BU183" s="372"/>
      <c r="BV183" s="372"/>
      <c r="BW183" s="372"/>
      <c r="BX183" s="372"/>
      <c r="BZ183" s="388"/>
      <c r="CA183" s="388"/>
      <c r="CB183" s="19"/>
      <c r="CC183" s="372"/>
      <c r="CD183" s="389" t="e">
        <f t="shared" ca="1" si="252"/>
        <v>#VALUE!</v>
      </c>
      <c r="CE183" s="389" t="e">
        <f ca="1">'Site&amp;Soil'!$F$173*EXP('Site&amp;Soil'!$F$174*CD183)</f>
        <v>#VALUE!</v>
      </c>
      <c r="CF183" s="389" t="e">
        <f t="shared" ca="1" si="213"/>
        <v>#VALUE!</v>
      </c>
      <c r="CG183" s="389">
        <f t="shared" si="267"/>
        <v>0</v>
      </c>
      <c r="CH183" s="390" t="e">
        <f t="shared" ca="1" si="214"/>
        <v>#VALUE!</v>
      </c>
      <c r="CI183" s="391">
        <f t="shared" si="215"/>
        <v>0</v>
      </c>
      <c r="CJ183" s="392">
        <f t="shared" si="216"/>
        <v>0</v>
      </c>
      <c r="CK183" s="392" t="e">
        <f t="shared" ca="1" si="253"/>
        <v>#VALUE!</v>
      </c>
      <c r="CL183" s="391" t="e">
        <f t="shared" ca="1" si="254"/>
        <v>#VALUE!</v>
      </c>
      <c r="CM183" s="391" t="e">
        <f t="shared" ca="1" si="217"/>
        <v>#VALUE!</v>
      </c>
      <c r="CN183" s="391" t="e">
        <f t="shared" ca="1" si="218"/>
        <v>#VALUE!</v>
      </c>
      <c r="CO183" s="391" t="e">
        <f t="shared" ca="1" si="219"/>
        <v>#VALUE!</v>
      </c>
      <c r="CP183" s="389" t="e">
        <f t="shared" ca="1" si="220"/>
        <v>#VALUE!</v>
      </c>
      <c r="CQ183" s="389" t="e">
        <f t="shared" ca="1" si="221"/>
        <v>#VALUE!</v>
      </c>
      <c r="CR183" s="393" t="e">
        <f t="shared" ca="1" si="222"/>
        <v>#VALUE!</v>
      </c>
      <c r="CS183" s="389" t="e">
        <f t="shared" ca="1" si="223"/>
        <v>#VALUE!</v>
      </c>
      <c r="CT183" s="394"/>
      <c r="CU183" s="372"/>
      <c r="CV183" s="389" t="e">
        <f t="shared" ca="1" si="255"/>
        <v>#VALUE!</v>
      </c>
      <c r="CW183" s="389" t="e">
        <f ca="1">'Site&amp;Soil'!$G$173*EXP('Site&amp;Soil'!$G$174*CV183)</f>
        <v>#VALUE!</v>
      </c>
      <c r="CX183" s="389" t="e">
        <f t="shared" ca="1" si="224"/>
        <v>#VALUE!</v>
      </c>
      <c r="CY183" s="389">
        <f t="shared" si="268"/>
        <v>0</v>
      </c>
      <c r="CZ183" s="390" t="e">
        <f t="shared" ca="1" si="225"/>
        <v>#VALUE!</v>
      </c>
      <c r="DA183" s="391">
        <f t="shared" si="226"/>
        <v>0</v>
      </c>
      <c r="DB183" s="392">
        <f t="shared" si="227"/>
        <v>0</v>
      </c>
      <c r="DC183" s="392" t="e">
        <f t="shared" ca="1" si="256"/>
        <v>#VALUE!</v>
      </c>
      <c r="DD183" s="391" t="e">
        <f t="shared" ca="1" si="257"/>
        <v>#VALUE!</v>
      </c>
      <c r="DE183" s="391" t="e">
        <f t="shared" ca="1" si="228"/>
        <v>#VALUE!</v>
      </c>
      <c r="DF183" s="391" t="e">
        <f t="shared" ca="1" si="229"/>
        <v>#VALUE!</v>
      </c>
      <c r="DG183" s="391" t="e">
        <f t="shared" ca="1" si="230"/>
        <v>#VALUE!</v>
      </c>
      <c r="DH183" s="389" t="e">
        <f t="shared" ca="1" si="231"/>
        <v>#VALUE!</v>
      </c>
      <c r="DI183" s="389" t="e">
        <f t="shared" ca="1" si="232"/>
        <v>#VALUE!</v>
      </c>
      <c r="DJ183" s="393" t="e">
        <f t="shared" ca="1" si="233"/>
        <v>#VALUE!</v>
      </c>
      <c r="DK183" s="389" t="e">
        <f t="shared" ca="1" si="234"/>
        <v>#VALUE!</v>
      </c>
      <c r="DL183" s="394"/>
      <c r="DM183" s="372"/>
      <c r="DN183" s="389" t="e">
        <f t="shared" ca="1" si="258"/>
        <v>#VALUE!</v>
      </c>
      <c r="DO183" s="389" t="e">
        <f ca="1">'Site&amp;Soil'!$H$173*EXP('Site&amp;Soil'!$H$174*DN183)</f>
        <v>#VALUE!</v>
      </c>
      <c r="DP183" s="389" t="e">
        <f t="shared" ca="1" si="235"/>
        <v>#VALUE!</v>
      </c>
      <c r="DQ183" s="389">
        <f t="shared" si="269"/>
        <v>0</v>
      </c>
      <c r="DR183" s="390" t="e">
        <f t="shared" ca="1" si="236"/>
        <v>#VALUE!</v>
      </c>
      <c r="DS183" s="391">
        <f t="shared" si="237"/>
        <v>0</v>
      </c>
      <c r="DT183" s="392">
        <f t="shared" si="238"/>
        <v>0</v>
      </c>
      <c r="DU183" s="392" t="e">
        <f t="shared" ca="1" si="259"/>
        <v>#VALUE!</v>
      </c>
      <c r="DV183" s="391" t="e">
        <f t="shared" ca="1" si="260"/>
        <v>#VALUE!</v>
      </c>
      <c r="DW183" s="391" t="e">
        <f t="shared" ca="1" si="239"/>
        <v>#VALUE!</v>
      </c>
      <c r="DX183" s="391" t="e">
        <f t="shared" ca="1" si="240"/>
        <v>#VALUE!</v>
      </c>
      <c r="DY183" s="391" t="e">
        <f t="shared" ca="1" si="241"/>
        <v>#VALUE!</v>
      </c>
      <c r="DZ183" s="389" t="e">
        <f t="shared" ca="1" si="242"/>
        <v>#VALUE!</v>
      </c>
      <c r="EA183" s="389" t="e">
        <f t="shared" ca="1" si="243"/>
        <v>#VALUE!</v>
      </c>
      <c r="EB183" s="393" t="e">
        <f t="shared" ca="1" si="244"/>
        <v>#VALUE!</v>
      </c>
      <c r="EC183" s="389" t="e">
        <f t="shared" ca="1" si="245"/>
        <v>#VALUE!</v>
      </c>
      <c r="ED183" s="394"/>
      <c r="EE183" s="372"/>
      <c r="EF183" s="392"/>
      <c r="EG183" s="372"/>
      <c r="EH183" s="372"/>
      <c r="EI183" s="372"/>
      <c r="EJ183" s="372"/>
      <c r="EK183" s="372"/>
      <c r="EL183" s="372"/>
      <c r="EM183" s="372"/>
      <c r="EN183" s="372"/>
      <c r="EO183" s="372"/>
      <c r="EP183" s="372"/>
      <c r="EQ183" s="372"/>
      <c r="ER183" s="372"/>
      <c r="ES183" s="372"/>
      <c r="ET183" s="372"/>
    </row>
    <row r="184" spans="1:150" x14ac:dyDescent="0.2">
      <c r="A184" s="372"/>
      <c r="B184" s="372">
        <v>176</v>
      </c>
      <c r="C184" s="372" t="s">
        <v>307</v>
      </c>
      <c r="D184" s="388"/>
      <c r="E184" s="388"/>
      <c r="F184" s="19"/>
      <c r="G184" s="372"/>
      <c r="H184" s="389">
        <f t="shared" ca="1" si="261"/>
        <v>5.9172419161927809</v>
      </c>
      <c r="I184" s="389">
        <f ca="1">'Site&amp;Soil'!$F$173*EXP('Site&amp;Soil'!$F$174*H184)</f>
        <v>0</v>
      </c>
      <c r="J184" s="389">
        <f t="shared" ca="1" si="180"/>
        <v>0.45000000000000007</v>
      </c>
      <c r="K184" s="389">
        <f t="shared" ca="1" si="264"/>
        <v>0.42307692307692307</v>
      </c>
      <c r="L184" s="390">
        <f t="shared" ca="1" si="181"/>
        <v>4.9851204703391522E-3</v>
      </c>
      <c r="M184" s="391">
        <f t="shared" si="182"/>
        <v>0</v>
      </c>
      <c r="N184" s="392">
        <f t="shared" si="183"/>
        <v>0</v>
      </c>
      <c r="O184" s="392">
        <f t="shared" ca="1" si="246"/>
        <v>7661.0103691581608</v>
      </c>
      <c r="P184" s="391">
        <f t="shared" ca="1" si="247"/>
        <v>0.31328377669701291</v>
      </c>
      <c r="Q184" s="391">
        <f t="shared" ca="1" si="184"/>
        <v>3.8191059614770852E-3</v>
      </c>
      <c r="R184" s="391">
        <f t="shared" ca="1" si="185"/>
        <v>4.8172739188517485E-4</v>
      </c>
      <c r="S184" s="391">
        <f t="shared" ca="1" si="186"/>
        <v>7.4163968213153556E-3</v>
      </c>
      <c r="T184" s="389">
        <f t="shared" ca="1" si="187"/>
        <v>5.9246583130140964</v>
      </c>
      <c r="U184" s="389">
        <f t="shared" ca="1" si="188"/>
        <v>0.41609624085634345</v>
      </c>
      <c r="V184" s="393">
        <f t="shared" ca="1" si="189"/>
        <v>4.6802757618591376E-3</v>
      </c>
      <c r="W184" s="389">
        <f t="shared" ca="1" si="190"/>
        <v>-1.0400612804131416E-2</v>
      </c>
      <c r="X184" s="394"/>
      <c r="Y184" s="372"/>
      <c r="Z184" s="389">
        <f t="shared" ca="1" si="262"/>
        <v>6.2186082084763408</v>
      </c>
      <c r="AA184" s="389">
        <f ca="1">'Site&amp;Soil'!$G$173*EXP('Site&amp;Soil'!$G$174*Z184)</f>
        <v>0</v>
      </c>
      <c r="AB184" s="389">
        <f t="shared" ca="1" si="191"/>
        <v>0.41625000000000001</v>
      </c>
      <c r="AC184" s="389">
        <f t="shared" si="265"/>
        <v>0</v>
      </c>
      <c r="AD184" s="390">
        <f t="shared" ca="1" si="192"/>
        <v>0</v>
      </c>
      <c r="AE184" s="391">
        <f t="shared" si="193"/>
        <v>0</v>
      </c>
      <c r="AF184" s="392">
        <f t="shared" si="194"/>
        <v>0</v>
      </c>
      <c r="AG184" s="392">
        <f t="shared" ca="1" si="248"/>
        <v>0</v>
      </c>
      <c r="AH184" s="391">
        <f t="shared" ca="1" si="249"/>
        <v>0</v>
      </c>
      <c r="AI184" s="391">
        <f t="shared" ca="1" si="195"/>
        <v>0</v>
      </c>
      <c r="AJ184" s="391">
        <f t="shared" ca="1" si="196"/>
        <v>0</v>
      </c>
      <c r="AK184" s="391">
        <f t="shared" ca="1" si="197"/>
        <v>1.1573030435679877E-3</v>
      </c>
      <c r="AL184" s="389">
        <f t="shared" ca="1" si="198"/>
        <v>6.2197655115199089</v>
      </c>
      <c r="AM184" s="389">
        <f t="shared" ca="1" si="199"/>
        <v>0.50772739417016211</v>
      </c>
      <c r="AN184" s="393">
        <f t="shared" ca="1" si="200"/>
        <v>0</v>
      </c>
      <c r="AO184" s="389">
        <f t="shared" ca="1" si="201"/>
        <v>1.1243905734196126E-2</v>
      </c>
      <c r="AP184" s="394"/>
      <c r="AQ184" s="372"/>
      <c r="AR184" s="389">
        <f t="shared" ca="1" si="263"/>
        <v>4.6399999999999952</v>
      </c>
      <c r="AS184" s="389">
        <f ca="1">'Site&amp;Soil'!$H$173*EXP('Site&amp;Soil'!$H$174*AR184)</f>
        <v>0</v>
      </c>
      <c r="AT184" s="389">
        <f t="shared" ca="1" si="202"/>
        <v>0.38250000000000001</v>
      </c>
      <c r="AU184" s="389">
        <f t="shared" si="266"/>
        <v>0</v>
      </c>
      <c r="AV184" s="390">
        <f t="shared" ca="1" si="203"/>
        <v>0</v>
      </c>
      <c r="AW184" s="391">
        <f t="shared" si="204"/>
        <v>0</v>
      </c>
      <c r="AX184" s="392">
        <f t="shared" si="205"/>
        <v>0</v>
      </c>
      <c r="AY184" s="392">
        <f t="shared" ca="1" si="250"/>
        <v>0</v>
      </c>
      <c r="AZ184" s="391">
        <f t="shared" ca="1" si="251"/>
        <v>0</v>
      </c>
      <c r="BA184" s="391">
        <f t="shared" ca="1" si="206"/>
        <v>0</v>
      </c>
      <c r="BB184" s="391">
        <f t="shared" ca="1" si="207"/>
        <v>0</v>
      </c>
      <c r="BC184" s="391">
        <f t="shared" ca="1" si="208"/>
        <v>0</v>
      </c>
      <c r="BD184" s="389">
        <f t="shared" ca="1" si="209"/>
        <v>4.6399999999999952</v>
      </c>
      <c r="BE184" s="389">
        <f t="shared" ca="1" si="210"/>
        <v>9.179999999999805E-2</v>
      </c>
      <c r="BF184" s="393">
        <f t="shared" ca="1" si="211"/>
        <v>0</v>
      </c>
      <c r="BG184" s="389">
        <f t="shared" ca="1" si="212"/>
        <v>0</v>
      </c>
      <c r="BH184" s="394"/>
      <c r="BI184" s="372"/>
      <c r="BJ184" s="392"/>
      <c r="BK184" s="372"/>
      <c r="BL184" s="372"/>
      <c r="BM184" s="372"/>
      <c r="BN184" s="372"/>
      <c r="BO184" s="372"/>
      <c r="BP184" s="372"/>
      <c r="BQ184" s="372"/>
      <c r="BR184" s="372"/>
      <c r="BS184" s="372"/>
      <c r="BT184" s="372"/>
      <c r="BU184" s="372"/>
      <c r="BV184" s="372"/>
      <c r="BW184" s="372"/>
      <c r="BX184" s="372"/>
      <c r="BZ184" s="388"/>
      <c r="CA184" s="388"/>
      <c r="CB184" s="19"/>
      <c r="CC184" s="372"/>
      <c r="CD184" s="389" t="e">
        <f t="shared" ca="1" si="252"/>
        <v>#VALUE!</v>
      </c>
      <c r="CE184" s="389" t="e">
        <f ca="1">'Site&amp;Soil'!$F$173*EXP('Site&amp;Soil'!$F$174*CD184)</f>
        <v>#VALUE!</v>
      </c>
      <c r="CF184" s="389" t="e">
        <f t="shared" ca="1" si="213"/>
        <v>#VALUE!</v>
      </c>
      <c r="CG184" s="389">
        <f t="shared" si="267"/>
        <v>0</v>
      </c>
      <c r="CH184" s="390" t="e">
        <f t="shared" ca="1" si="214"/>
        <v>#VALUE!</v>
      </c>
      <c r="CI184" s="391">
        <f t="shared" si="215"/>
        <v>0</v>
      </c>
      <c r="CJ184" s="392">
        <f t="shared" si="216"/>
        <v>0</v>
      </c>
      <c r="CK184" s="392" t="e">
        <f t="shared" ca="1" si="253"/>
        <v>#VALUE!</v>
      </c>
      <c r="CL184" s="391" t="e">
        <f t="shared" ca="1" si="254"/>
        <v>#VALUE!</v>
      </c>
      <c r="CM184" s="391" t="e">
        <f t="shared" ca="1" si="217"/>
        <v>#VALUE!</v>
      </c>
      <c r="CN184" s="391" t="e">
        <f t="shared" ca="1" si="218"/>
        <v>#VALUE!</v>
      </c>
      <c r="CO184" s="391" t="e">
        <f t="shared" ca="1" si="219"/>
        <v>#VALUE!</v>
      </c>
      <c r="CP184" s="389" t="e">
        <f t="shared" ca="1" si="220"/>
        <v>#VALUE!</v>
      </c>
      <c r="CQ184" s="389" t="e">
        <f t="shared" ca="1" si="221"/>
        <v>#VALUE!</v>
      </c>
      <c r="CR184" s="393" t="e">
        <f t="shared" ca="1" si="222"/>
        <v>#VALUE!</v>
      </c>
      <c r="CS184" s="389" t="e">
        <f t="shared" ca="1" si="223"/>
        <v>#VALUE!</v>
      </c>
      <c r="CT184" s="394"/>
      <c r="CU184" s="372"/>
      <c r="CV184" s="389" t="e">
        <f t="shared" ca="1" si="255"/>
        <v>#VALUE!</v>
      </c>
      <c r="CW184" s="389" t="e">
        <f ca="1">'Site&amp;Soil'!$G$173*EXP('Site&amp;Soil'!$G$174*CV184)</f>
        <v>#VALUE!</v>
      </c>
      <c r="CX184" s="389" t="e">
        <f t="shared" ca="1" si="224"/>
        <v>#VALUE!</v>
      </c>
      <c r="CY184" s="389">
        <f t="shared" si="268"/>
        <v>0</v>
      </c>
      <c r="CZ184" s="390" t="e">
        <f t="shared" ca="1" si="225"/>
        <v>#VALUE!</v>
      </c>
      <c r="DA184" s="391">
        <f t="shared" si="226"/>
        <v>0</v>
      </c>
      <c r="DB184" s="392">
        <f t="shared" si="227"/>
        <v>0</v>
      </c>
      <c r="DC184" s="392" t="e">
        <f t="shared" ca="1" si="256"/>
        <v>#VALUE!</v>
      </c>
      <c r="DD184" s="391" t="e">
        <f t="shared" ca="1" si="257"/>
        <v>#VALUE!</v>
      </c>
      <c r="DE184" s="391" t="e">
        <f t="shared" ca="1" si="228"/>
        <v>#VALUE!</v>
      </c>
      <c r="DF184" s="391" t="e">
        <f t="shared" ca="1" si="229"/>
        <v>#VALUE!</v>
      </c>
      <c r="DG184" s="391" t="e">
        <f t="shared" ca="1" si="230"/>
        <v>#VALUE!</v>
      </c>
      <c r="DH184" s="389" t="e">
        <f t="shared" ca="1" si="231"/>
        <v>#VALUE!</v>
      </c>
      <c r="DI184" s="389" t="e">
        <f t="shared" ca="1" si="232"/>
        <v>#VALUE!</v>
      </c>
      <c r="DJ184" s="393" t="e">
        <f t="shared" ca="1" si="233"/>
        <v>#VALUE!</v>
      </c>
      <c r="DK184" s="389" t="e">
        <f t="shared" ca="1" si="234"/>
        <v>#VALUE!</v>
      </c>
      <c r="DL184" s="394"/>
      <c r="DM184" s="372"/>
      <c r="DN184" s="389" t="e">
        <f t="shared" ca="1" si="258"/>
        <v>#VALUE!</v>
      </c>
      <c r="DO184" s="389" t="e">
        <f ca="1">'Site&amp;Soil'!$H$173*EXP('Site&amp;Soil'!$H$174*DN184)</f>
        <v>#VALUE!</v>
      </c>
      <c r="DP184" s="389" t="e">
        <f t="shared" ca="1" si="235"/>
        <v>#VALUE!</v>
      </c>
      <c r="DQ184" s="389">
        <f t="shared" si="269"/>
        <v>0</v>
      </c>
      <c r="DR184" s="390" t="e">
        <f t="shared" ca="1" si="236"/>
        <v>#VALUE!</v>
      </c>
      <c r="DS184" s="391">
        <f t="shared" si="237"/>
        <v>0</v>
      </c>
      <c r="DT184" s="392">
        <f t="shared" si="238"/>
        <v>0</v>
      </c>
      <c r="DU184" s="392" t="e">
        <f t="shared" ca="1" si="259"/>
        <v>#VALUE!</v>
      </c>
      <c r="DV184" s="391" t="e">
        <f t="shared" ca="1" si="260"/>
        <v>#VALUE!</v>
      </c>
      <c r="DW184" s="391" t="e">
        <f t="shared" ca="1" si="239"/>
        <v>#VALUE!</v>
      </c>
      <c r="DX184" s="391" t="e">
        <f t="shared" ca="1" si="240"/>
        <v>#VALUE!</v>
      </c>
      <c r="DY184" s="391" t="e">
        <f t="shared" ca="1" si="241"/>
        <v>#VALUE!</v>
      </c>
      <c r="DZ184" s="389" t="e">
        <f t="shared" ca="1" si="242"/>
        <v>#VALUE!</v>
      </c>
      <c r="EA184" s="389" t="e">
        <f t="shared" ca="1" si="243"/>
        <v>#VALUE!</v>
      </c>
      <c r="EB184" s="393" t="e">
        <f t="shared" ca="1" si="244"/>
        <v>#VALUE!</v>
      </c>
      <c r="EC184" s="389" t="e">
        <f t="shared" ca="1" si="245"/>
        <v>#VALUE!</v>
      </c>
      <c r="ED184" s="394"/>
      <c r="EE184" s="372"/>
      <c r="EF184" s="392"/>
      <c r="EG184" s="372"/>
      <c r="EH184" s="372"/>
      <c r="EI184" s="372"/>
      <c r="EJ184" s="372"/>
      <c r="EK184" s="372"/>
      <c r="EL184" s="372"/>
      <c r="EM184" s="372"/>
      <c r="EN184" s="372"/>
      <c r="EO184" s="372"/>
      <c r="EP184" s="372"/>
      <c r="EQ184" s="372"/>
      <c r="ER184" s="372"/>
      <c r="ES184" s="372"/>
      <c r="ET184" s="372"/>
    </row>
    <row r="185" spans="1:150" x14ac:dyDescent="0.2">
      <c r="A185" s="372"/>
      <c r="B185" s="372">
        <v>177</v>
      </c>
      <c r="C185" s="372" t="s">
        <v>308</v>
      </c>
      <c r="D185" s="388"/>
      <c r="E185" s="388"/>
      <c r="F185" s="19"/>
      <c r="G185" s="372"/>
      <c r="H185" s="389">
        <f t="shared" ca="1" si="261"/>
        <v>5.9142577002099648</v>
      </c>
      <c r="I185" s="389">
        <f ca="1">'Site&amp;Soil'!$F$173*EXP('Site&amp;Soil'!$F$174*H185)</f>
        <v>0</v>
      </c>
      <c r="J185" s="389">
        <f t="shared" ca="1" si="180"/>
        <v>0.45000000000000007</v>
      </c>
      <c r="K185" s="389">
        <f t="shared" ca="1" si="264"/>
        <v>0.41006021458614561</v>
      </c>
      <c r="L185" s="390">
        <f t="shared" ca="1" si="181"/>
        <v>4.8659537719021959E-3</v>
      </c>
      <c r="M185" s="391">
        <f t="shared" si="182"/>
        <v>0</v>
      </c>
      <c r="N185" s="392">
        <f t="shared" si="183"/>
        <v>0</v>
      </c>
      <c r="O185" s="392">
        <f t="shared" ca="1" si="246"/>
        <v>7567.6183311782106</v>
      </c>
      <c r="P185" s="391">
        <f t="shared" ca="1" si="247"/>
        <v>0.3094646707355358</v>
      </c>
      <c r="Q185" s="391">
        <f t="shared" ca="1" si="184"/>
        <v>3.6823680962912819E-3</v>
      </c>
      <c r="R185" s="391">
        <f t="shared" ca="1" si="185"/>
        <v>4.6382074327181675E-4</v>
      </c>
      <c r="S185" s="391">
        <f t="shared" ca="1" si="186"/>
        <v>7.1523274511543665E-3</v>
      </c>
      <c r="T185" s="389">
        <f t="shared" ca="1" si="187"/>
        <v>5.9214100276611195</v>
      </c>
      <c r="U185" s="389">
        <f t="shared" ca="1" si="188"/>
        <v>0.41463451244750382</v>
      </c>
      <c r="V185" s="393">
        <f t="shared" ca="1" si="189"/>
        <v>4.4866594892005807E-3</v>
      </c>
      <c r="W185" s="389">
        <f t="shared" ca="1" si="190"/>
        <v>-9.9703544204457328E-3</v>
      </c>
      <c r="X185" s="394"/>
      <c r="Y185" s="372"/>
      <c r="Z185" s="389">
        <f t="shared" ca="1" si="262"/>
        <v>6.2310094172541053</v>
      </c>
      <c r="AA185" s="389">
        <f ca="1">'Site&amp;Soil'!$G$173*EXP('Site&amp;Soil'!$G$174*Z185)</f>
        <v>0</v>
      </c>
      <c r="AB185" s="389">
        <f t="shared" ca="1" si="191"/>
        <v>0.41625000000000001</v>
      </c>
      <c r="AC185" s="389">
        <f t="shared" si="265"/>
        <v>0</v>
      </c>
      <c r="AD185" s="390">
        <f t="shared" ca="1" si="192"/>
        <v>0</v>
      </c>
      <c r="AE185" s="391">
        <f t="shared" si="193"/>
        <v>0</v>
      </c>
      <c r="AF185" s="392">
        <f t="shared" si="194"/>
        <v>0</v>
      </c>
      <c r="AG185" s="392">
        <f t="shared" ca="1" si="248"/>
        <v>0</v>
      </c>
      <c r="AH185" s="391">
        <f t="shared" ca="1" si="249"/>
        <v>0</v>
      </c>
      <c r="AI185" s="391">
        <f t="shared" ca="1" si="195"/>
        <v>0</v>
      </c>
      <c r="AJ185" s="391">
        <f t="shared" ca="1" si="196"/>
        <v>0</v>
      </c>
      <c r="AK185" s="391">
        <f t="shared" ca="1" si="197"/>
        <v>1.1142840679202804E-3</v>
      </c>
      <c r="AL185" s="389">
        <f t="shared" ca="1" si="198"/>
        <v>6.2321237013220259</v>
      </c>
      <c r="AM185" s="389">
        <f t="shared" ca="1" si="199"/>
        <v>0.51287149067529325</v>
      </c>
      <c r="AN185" s="393">
        <f t="shared" ca="1" si="200"/>
        <v>0</v>
      </c>
      <c r="AO185" s="389">
        <f t="shared" ca="1" si="201"/>
        <v>1.077876153561701E-2</v>
      </c>
      <c r="AP185" s="394"/>
      <c r="AQ185" s="372"/>
      <c r="AR185" s="389">
        <f t="shared" ca="1" si="263"/>
        <v>4.6399999999999952</v>
      </c>
      <c r="AS185" s="389">
        <f ca="1">'Site&amp;Soil'!$H$173*EXP('Site&amp;Soil'!$H$174*AR185)</f>
        <v>0</v>
      </c>
      <c r="AT185" s="389">
        <f t="shared" ca="1" si="202"/>
        <v>0.38250000000000001</v>
      </c>
      <c r="AU185" s="389">
        <f t="shared" si="266"/>
        <v>0</v>
      </c>
      <c r="AV185" s="390">
        <f t="shared" ca="1" si="203"/>
        <v>0</v>
      </c>
      <c r="AW185" s="391">
        <f t="shared" si="204"/>
        <v>0</v>
      </c>
      <c r="AX185" s="392">
        <f t="shared" si="205"/>
        <v>0</v>
      </c>
      <c r="AY185" s="392">
        <f t="shared" ca="1" si="250"/>
        <v>0</v>
      </c>
      <c r="AZ185" s="391">
        <f t="shared" ca="1" si="251"/>
        <v>0</v>
      </c>
      <c r="BA185" s="391">
        <f t="shared" ca="1" si="206"/>
        <v>0</v>
      </c>
      <c r="BB185" s="391">
        <f t="shared" ca="1" si="207"/>
        <v>0</v>
      </c>
      <c r="BC185" s="391">
        <f t="shared" ca="1" si="208"/>
        <v>0</v>
      </c>
      <c r="BD185" s="389">
        <f t="shared" ca="1" si="209"/>
        <v>4.6399999999999952</v>
      </c>
      <c r="BE185" s="389">
        <f t="shared" ca="1" si="210"/>
        <v>9.179999999999805E-2</v>
      </c>
      <c r="BF185" s="393">
        <f t="shared" ca="1" si="211"/>
        <v>0</v>
      </c>
      <c r="BG185" s="389">
        <f t="shared" ca="1" si="212"/>
        <v>0</v>
      </c>
      <c r="BH185" s="394"/>
      <c r="BI185" s="372"/>
      <c r="BJ185" s="392"/>
      <c r="BK185" s="372"/>
      <c r="BL185" s="372"/>
      <c r="BM185" s="372"/>
      <c r="BN185" s="372"/>
      <c r="BO185" s="372"/>
      <c r="BP185" s="372"/>
      <c r="BQ185" s="372"/>
      <c r="BR185" s="372"/>
      <c r="BS185" s="372"/>
      <c r="BT185" s="372"/>
      <c r="BU185" s="372"/>
      <c r="BV185" s="372"/>
      <c r="BW185" s="372"/>
      <c r="BX185" s="372"/>
      <c r="BZ185" s="388"/>
      <c r="CA185" s="388"/>
      <c r="CB185" s="19"/>
      <c r="CC185" s="372"/>
      <c r="CD185" s="389" t="e">
        <f t="shared" ca="1" si="252"/>
        <v>#VALUE!</v>
      </c>
      <c r="CE185" s="389" t="e">
        <f ca="1">'Site&amp;Soil'!$F$173*EXP('Site&amp;Soil'!$F$174*CD185)</f>
        <v>#VALUE!</v>
      </c>
      <c r="CF185" s="389" t="e">
        <f t="shared" ca="1" si="213"/>
        <v>#VALUE!</v>
      </c>
      <c r="CG185" s="389">
        <f t="shared" si="267"/>
        <v>0</v>
      </c>
      <c r="CH185" s="390" t="e">
        <f t="shared" ca="1" si="214"/>
        <v>#VALUE!</v>
      </c>
      <c r="CI185" s="391">
        <f t="shared" si="215"/>
        <v>0</v>
      </c>
      <c r="CJ185" s="392">
        <f t="shared" si="216"/>
        <v>0</v>
      </c>
      <c r="CK185" s="392" t="e">
        <f t="shared" ca="1" si="253"/>
        <v>#VALUE!</v>
      </c>
      <c r="CL185" s="391" t="e">
        <f t="shared" ca="1" si="254"/>
        <v>#VALUE!</v>
      </c>
      <c r="CM185" s="391" t="e">
        <f t="shared" ca="1" si="217"/>
        <v>#VALUE!</v>
      </c>
      <c r="CN185" s="391" t="e">
        <f t="shared" ca="1" si="218"/>
        <v>#VALUE!</v>
      </c>
      <c r="CO185" s="391" t="e">
        <f t="shared" ca="1" si="219"/>
        <v>#VALUE!</v>
      </c>
      <c r="CP185" s="389" t="e">
        <f t="shared" ca="1" si="220"/>
        <v>#VALUE!</v>
      </c>
      <c r="CQ185" s="389" t="e">
        <f t="shared" ca="1" si="221"/>
        <v>#VALUE!</v>
      </c>
      <c r="CR185" s="393" t="e">
        <f t="shared" ca="1" si="222"/>
        <v>#VALUE!</v>
      </c>
      <c r="CS185" s="389" t="e">
        <f t="shared" ca="1" si="223"/>
        <v>#VALUE!</v>
      </c>
      <c r="CT185" s="394"/>
      <c r="CU185" s="372"/>
      <c r="CV185" s="389" t="e">
        <f t="shared" ca="1" si="255"/>
        <v>#VALUE!</v>
      </c>
      <c r="CW185" s="389" t="e">
        <f ca="1">'Site&amp;Soil'!$G$173*EXP('Site&amp;Soil'!$G$174*CV185)</f>
        <v>#VALUE!</v>
      </c>
      <c r="CX185" s="389" t="e">
        <f t="shared" ca="1" si="224"/>
        <v>#VALUE!</v>
      </c>
      <c r="CY185" s="389">
        <f t="shared" si="268"/>
        <v>0</v>
      </c>
      <c r="CZ185" s="390" t="e">
        <f t="shared" ca="1" si="225"/>
        <v>#VALUE!</v>
      </c>
      <c r="DA185" s="391">
        <f t="shared" si="226"/>
        <v>0</v>
      </c>
      <c r="DB185" s="392">
        <f t="shared" si="227"/>
        <v>0</v>
      </c>
      <c r="DC185" s="392" t="e">
        <f t="shared" ca="1" si="256"/>
        <v>#VALUE!</v>
      </c>
      <c r="DD185" s="391" t="e">
        <f t="shared" ca="1" si="257"/>
        <v>#VALUE!</v>
      </c>
      <c r="DE185" s="391" t="e">
        <f t="shared" ca="1" si="228"/>
        <v>#VALUE!</v>
      </c>
      <c r="DF185" s="391" t="e">
        <f t="shared" ca="1" si="229"/>
        <v>#VALUE!</v>
      </c>
      <c r="DG185" s="391" t="e">
        <f t="shared" ca="1" si="230"/>
        <v>#VALUE!</v>
      </c>
      <c r="DH185" s="389" t="e">
        <f t="shared" ca="1" si="231"/>
        <v>#VALUE!</v>
      </c>
      <c r="DI185" s="389" t="e">
        <f t="shared" ca="1" si="232"/>
        <v>#VALUE!</v>
      </c>
      <c r="DJ185" s="393" t="e">
        <f t="shared" ca="1" si="233"/>
        <v>#VALUE!</v>
      </c>
      <c r="DK185" s="389" t="e">
        <f t="shared" ca="1" si="234"/>
        <v>#VALUE!</v>
      </c>
      <c r="DL185" s="394"/>
      <c r="DM185" s="372"/>
      <c r="DN185" s="389" t="e">
        <f t="shared" ca="1" si="258"/>
        <v>#VALUE!</v>
      </c>
      <c r="DO185" s="389" t="e">
        <f ca="1">'Site&amp;Soil'!$H$173*EXP('Site&amp;Soil'!$H$174*DN185)</f>
        <v>#VALUE!</v>
      </c>
      <c r="DP185" s="389" t="e">
        <f t="shared" ca="1" si="235"/>
        <v>#VALUE!</v>
      </c>
      <c r="DQ185" s="389">
        <f t="shared" si="269"/>
        <v>0</v>
      </c>
      <c r="DR185" s="390" t="e">
        <f t="shared" ca="1" si="236"/>
        <v>#VALUE!</v>
      </c>
      <c r="DS185" s="391">
        <f t="shared" si="237"/>
        <v>0</v>
      </c>
      <c r="DT185" s="392">
        <f t="shared" si="238"/>
        <v>0</v>
      </c>
      <c r="DU185" s="392" t="e">
        <f t="shared" ca="1" si="259"/>
        <v>#VALUE!</v>
      </c>
      <c r="DV185" s="391" t="e">
        <f t="shared" ca="1" si="260"/>
        <v>#VALUE!</v>
      </c>
      <c r="DW185" s="391" t="e">
        <f t="shared" ca="1" si="239"/>
        <v>#VALUE!</v>
      </c>
      <c r="DX185" s="391" t="e">
        <f t="shared" ca="1" si="240"/>
        <v>#VALUE!</v>
      </c>
      <c r="DY185" s="391" t="e">
        <f t="shared" ca="1" si="241"/>
        <v>#VALUE!</v>
      </c>
      <c r="DZ185" s="389" t="e">
        <f t="shared" ca="1" si="242"/>
        <v>#VALUE!</v>
      </c>
      <c r="EA185" s="389" t="e">
        <f t="shared" ca="1" si="243"/>
        <v>#VALUE!</v>
      </c>
      <c r="EB185" s="393" t="e">
        <f t="shared" ca="1" si="244"/>
        <v>#VALUE!</v>
      </c>
      <c r="EC185" s="389" t="e">
        <f t="shared" ca="1" si="245"/>
        <v>#VALUE!</v>
      </c>
      <c r="ED185" s="394"/>
      <c r="EE185" s="372"/>
      <c r="EF185" s="392"/>
      <c r="EG185" s="372"/>
      <c r="EH185" s="372"/>
      <c r="EI185" s="372"/>
      <c r="EJ185" s="372"/>
      <c r="EK185" s="372"/>
      <c r="EL185" s="372"/>
      <c r="EM185" s="372"/>
      <c r="EN185" s="372"/>
      <c r="EO185" s="372"/>
      <c r="EP185" s="372"/>
      <c r="EQ185" s="372"/>
      <c r="ER185" s="372"/>
      <c r="ES185" s="372"/>
      <c r="ET185" s="372"/>
    </row>
    <row r="186" spans="1:150" x14ac:dyDescent="0.2">
      <c r="A186" s="372"/>
      <c r="B186" s="372">
        <v>178</v>
      </c>
      <c r="C186" s="372" t="s">
        <v>309</v>
      </c>
      <c r="D186" s="388"/>
      <c r="E186" s="388"/>
      <c r="F186" s="19"/>
      <c r="G186" s="372"/>
      <c r="H186" s="389">
        <f t="shared" ca="1" si="261"/>
        <v>5.9114396732406735</v>
      </c>
      <c r="I186" s="389">
        <f ca="1">'Site&amp;Soil'!$F$173*EXP('Site&amp;Soil'!$F$174*H186)</f>
        <v>0</v>
      </c>
      <c r="J186" s="389">
        <f t="shared" ca="1" si="180"/>
        <v>0.45000000000000007</v>
      </c>
      <c r="K186" s="389">
        <f t="shared" ca="1" si="264"/>
        <v>0.37336407417040579</v>
      </c>
      <c r="L186" s="390">
        <f t="shared" ca="1" si="181"/>
        <v>4.4601118065196732E-3</v>
      </c>
      <c r="M186" s="391">
        <f t="shared" si="182"/>
        <v>0</v>
      </c>
      <c r="N186" s="392">
        <f t="shared" si="183"/>
        <v>0</v>
      </c>
      <c r="O186" s="392">
        <f t="shared" ca="1" si="246"/>
        <v>7477.5700673767051</v>
      </c>
      <c r="P186" s="391">
        <f t="shared" ca="1" si="247"/>
        <v>0.3057823026392445</v>
      </c>
      <c r="Q186" s="391">
        <f t="shared" ca="1" si="184"/>
        <v>3.3350798541584951E-3</v>
      </c>
      <c r="R186" s="391">
        <f t="shared" ca="1" si="185"/>
        <v>4.1951738386894244E-4</v>
      </c>
      <c r="S186" s="391">
        <f t="shared" ca="1" si="186"/>
        <v>6.4790277117545599E-3</v>
      </c>
      <c r="T186" s="389">
        <f t="shared" ca="1" si="187"/>
        <v>5.9179187009524279</v>
      </c>
      <c r="U186" s="389">
        <f t="shared" ca="1" si="188"/>
        <v>0.4130634154285926</v>
      </c>
      <c r="V186" s="393">
        <f t="shared" ca="1" si="189"/>
        <v>4.0370856145415411E-3</v>
      </c>
      <c r="W186" s="389">
        <f t="shared" ca="1" si="190"/>
        <v>-8.9713013656478671E-3</v>
      </c>
      <c r="X186" s="395">
        <v>0.02</v>
      </c>
      <c r="Y186" s="372"/>
      <c r="Z186" s="389">
        <f t="shared" ca="1" si="262"/>
        <v>6.2429024628576428</v>
      </c>
      <c r="AA186" s="389">
        <f ca="1">'Site&amp;Soil'!$G$173*EXP('Site&amp;Soil'!$G$174*Z186)</f>
        <v>0</v>
      </c>
      <c r="AB186" s="389">
        <f t="shared" ca="1" si="191"/>
        <v>0.41625000000000001</v>
      </c>
      <c r="AC186" s="389">
        <f t="shared" si="265"/>
        <v>0</v>
      </c>
      <c r="AD186" s="390">
        <f t="shared" ca="1" si="192"/>
        <v>0</v>
      </c>
      <c r="AE186" s="391">
        <f t="shared" si="193"/>
        <v>0</v>
      </c>
      <c r="AF186" s="392">
        <f t="shared" si="194"/>
        <v>0</v>
      </c>
      <c r="AG186" s="392">
        <f t="shared" ca="1" si="248"/>
        <v>0</v>
      </c>
      <c r="AH186" s="391">
        <f t="shared" ca="1" si="249"/>
        <v>0</v>
      </c>
      <c r="AI186" s="391">
        <f t="shared" ca="1" si="195"/>
        <v>0</v>
      </c>
      <c r="AJ186" s="391">
        <f t="shared" ca="1" si="196"/>
        <v>0</v>
      </c>
      <c r="AK186" s="391">
        <f t="shared" ca="1" si="197"/>
        <v>1.0078495708563181E-3</v>
      </c>
      <c r="AL186" s="389">
        <f t="shared" ca="1" si="198"/>
        <v>6.2439103124284996</v>
      </c>
      <c r="AM186" s="389">
        <f t="shared" ca="1" si="199"/>
        <v>0.51777766754836296</v>
      </c>
      <c r="AN186" s="393">
        <f t="shared" ca="1" si="200"/>
        <v>0</v>
      </c>
      <c r="AO186" s="389">
        <f t="shared" ca="1" si="201"/>
        <v>9.6987041790787768E-3</v>
      </c>
      <c r="AP186" s="395">
        <v>0.02</v>
      </c>
      <c r="AQ186" s="372"/>
      <c r="AR186" s="389">
        <f t="shared" ca="1" si="263"/>
        <v>4.6399999999999952</v>
      </c>
      <c r="AS186" s="389">
        <f ca="1">'Site&amp;Soil'!$H$173*EXP('Site&amp;Soil'!$H$174*AR186)</f>
        <v>0</v>
      </c>
      <c r="AT186" s="389">
        <f t="shared" ca="1" si="202"/>
        <v>0.38250000000000001</v>
      </c>
      <c r="AU186" s="389">
        <f t="shared" si="266"/>
        <v>0</v>
      </c>
      <c r="AV186" s="390">
        <f t="shared" ca="1" si="203"/>
        <v>0</v>
      </c>
      <c r="AW186" s="391">
        <f t="shared" si="204"/>
        <v>0</v>
      </c>
      <c r="AX186" s="392">
        <f t="shared" si="205"/>
        <v>0</v>
      </c>
      <c r="AY186" s="392">
        <f t="shared" ca="1" si="250"/>
        <v>0</v>
      </c>
      <c r="AZ186" s="391">
        <f t="shared" ca="1" si="251"/>
        <v>0</v>
      </c>
      <c r="BA186" s="391">
        <f t="shared" ca="1" si="206"/>
        <v>0</v>
      </c>
      <c r="BB186" s="391">
        <f t="shared" ca="1" si="207"/>
        <v>0</v>
      </c>
      <c r="BC186" s="391">
        <f t="shared" ca="1" si="208"/>
        <v>0</v>
      </c>
      <c r="BD186" s="389">
        <f t="shared" ca="1" si="209"/>
        <v>4.6399999999999952</v>
      </c>
      <c r="BE186" s="389">
        <f t="shared" ca="1" si="210"/>
        <v>9.179999999999805E-2</v>
      </c>
      <c r="BF186" s="393">
        <f t="shared" ca="1" si="211"/>
        <v>0</v>
      </c>
      <c r="BG186" s="389">
        <f t="shared" ca="1" si="212"/>
        <v>0</v>
      </c>
      <c r="BH186" s="395">
        <v>0.02</v>
      </c>
      <c r="BI186" s="372"/>
      <c r="BJ186" s="392">
        <f>BJ174+1</f>
        <v>15</v>
      </c>
      <c r="BK186" s="391">
        <f ca="1">AVERAGE(H181:H186)</f>
        <v>5.9185563240328101</v>
      </c>
      <c r="BL186" s="391">
        <f ca="1">AVERAGE(Z181:Z186)</f>
        <v>6.213359826740489</v>
      </c>
      <c r="BM186" s="391">
        <f ca="1">AVERAGE(AR181:AR186)</f>
        <v>4.6399999999999944</v>
      </c>
      <c r="BN186" s="372"/>
      <c r="BO186" s="372"/>
      <c r="BP186" s="372"/>
      <c r="BQ186" s="372"/>
      <c r="BR186" s="372"/>
      <c r="BS186" s="372"/>
      <c r="BT186" s="372"/>
      <c r="BU186" s="372"/>
      <c r="BV186" s="372"/>
      <c r="BW186" s="372"/>
      <c r="BX186" s="372"/>
      <c r="BZ186" s="388"/>
      <c r="CA186" s="388"/>
      <c r="CB186" s="19"/>
      <c r="CC186" s="372"/>
      <c r="CD186" s="389" t="e">
        <f t="shared" ca="1" si="252"/>
        <v>#VALUE!</v>
      </c>
      <c r="CE186" s="389" t="e">
        <f ca="1">'Site&amp;Soil'!$F$173*EXP('Site&amp;Soil'!$F$174*CD186)</f>
        <v>#VALUE!</v>
      </c>
      <c r="CF186" s="389" t="e">
        <f t="shared" ca="1" si="213"/>
        <v>#VALUE!</v>
      </c>
      <c r="CG186" s="389">
        <f t="shared" si="267"/>
        <v>0</v>
      </c>
      <c r="CH186" s="390" t="e">
        <f t="shared" ca="1" si="214"/>
        <v>#VALUE!</v>
      </c>
      <c r="CI186" s="391">
        <f t="shared" si="215"/>
        <v>0</v>
      </c>
      <c r="CJ186" s="392">
        <f t="shared" si="216"/>
        <v>0</v>
      </c>
      <c r="CK186" s="392" t="e">
        <f t="shared" ca="1" si="253"/>
        <v>#VALUE!</v>
      </c>
      <c r="CL186" s="391" t="e">
        <f t="shared" ca="1" si="254"/>
        <v>#VALUE!</v>
      </c>
      <c r="CM186" s="391" t="e">
        <f t="shared" ca="1" si="217"/>
        <v>#VALUE!</v>
      </c>
      <c r="CN186" s="391" t="e">
        <f t="shared" ca="1" si="218"/>
        <v>#VALUE!</v>
      </c>
      <c r="CO186" s="391" t="e">
        <f t="shared" ca="1" si="219"/>
        <v>#VALUE!</v>
      </c>
      <c r="CP186" s="389" t="e">
        <f t="shared" ca="1" si="220"/>
        <v>#VALUE!</v>
      </c>
      <c r="CQ186" s="389" t="e">
        <f t="shared" ca="1" si="221"/>
        <v>#VALUE!</v>
      </c>
      <c r="CR186" s="393" t="e">
        <f t="shared" ca="1" si="222"/>
        <v>#VALUE!</v>
      </c>
      <c r="CS186" s="389" t="e">
        <f t="shared" ca="1" si="223"/>
        <v>#VALUE!</v>
      </c>
      <c r="CT186" s="394" t="e">
        <v>#VALUE!</v>
      </c>
      <c r="CU186" s="372"/>
      <c r="CV186" s="389" t="e">
        <f t="shared" ca="1" si="255"/>
        <v>#VALUE!</v>
      </c>
      <c r="CW186" s="389" t="e">
        <f ca="1">'Site&amp;Soil'!$G$173*EXP('Site&amp;Soil'!$G$174*CV186)</f>
        <v>#VALUE!</v>
      </c>
      <c r="CX186" s="389" t="e">
        <f t="shared" ca="1" si="224"/>
        <v>#VALUE!</v>
      </c>
      <c r="CY186" s="389">
        <f t="shared" si="268"/>
        <v>0</v>
      </c>
      <c r="CZ186" s="390" t="e">
        <f t="shared" ca="1" si="225"/>
        <v>#VALUE!</v>
      </c>
      <c r="DA186" s="391">
        <f t="shared" si="226"/>
        <v>0</v>
      </c>
      <c r="DB186" s="392">
        <f t="shared" si="227"/>
        <v>0</v>
      </c>
      <c r="DC186" s="392" t="e">
        <f t="shared" ca="1" si="256"/>
        <v>#VALUE!</v>
      </c>
      <c r="DD186" s="391" t="e">
        <f t="shared" ca="1" si="257"/>
        <v>#VALUE!</v>
      </c>
      <c r="DE186" s="391" t="e">
        <f t="shared" ca="1" si="228"/>
        <v>#VALUE!</v>
      </c>
      <c r="DF186" s="391" t="e">
        <f t="shared" ca="1" si="229"/>
        <v>#VALUE!</v>
      </c>
      <c r="DG186" s="391" t="e">
        <f t="shared" ca="1" si="230"/>
        <v>#VALUE!</v>
      </c>
      <c r="DH186" s="389" t="e">
        <f t="shared" ca="1" si="231"/>
        <v>#VALUE!</v>
      </c>
      <c r="DI186" s="389" t="e">
        <f t="shared" ca="1" si="232"/>
        <v>#VALUE!</v>
      </c>
      <c r="DJ186" s="393" t="e">
        <f t="shared" ca="1" si="233"/>
        <v>#VALUE!</v>
      </c>
      <c r="DK186" s="389" t="e">
        <f t="shared" ca="1" si="234"/>
        <v>#VALUE!</v>
      </c>
      <c r="DL186" s="394" t="e">
        <v>#VALUE!</v>
      </c>
      <c r="DM186" s="372"/>
      <c r="DN186" s="389" t="e">
        <f t="shared" ca="1" si="258"/>
        <v>#VALUE!</v>
      </c>
      <c r="DO186" s="389" t="e">
        <f ca="1">'Site&amp;Soil'!$H$173*EXP('Site&amp;Soil'!$H$174*DN186)</f>
        <v>#VALUE!</v>
      </c>
      <c r="DP186" s="389" t="e">
        <f t="shared" ca="1" si="235"/>
        <v>#VALUE!</v>
      </c>
      <c r="DQ186" s="389">
        <f t="shared" si="269"/>
        <v>0</v>
      </c>
      <c r="DR186" s="390" t="e">
        <f t="shared" ca="1" si="236"/>
        <v>#VALUE!</v>
      </c>
      <c r="DS186" s="391">
        <f t="shared" si="237"/>
        <v>0</v>
      </c>
      <c r="DT186" s="392">
        <f t="shared" si="238"/>
        <v>0</v>
      </c>
      <c r="DU186" s="392" t="e">
        <f t="shared" ca="1" si="259"/>
        <v>#VALUE!</v>
      </c>
      <c r="DV186" s="391" t="e">
        <f t="shared" ca="1" si="260"/>
        <v>#VALUE!</v>
      </c>
      <c r="DW186" s="391" t="e">
        <f t="shared" ca="1" si="239"/>
        <v>#VALUE!</v>
      </c>
      <c r="DX186" s="391" t="e">
        <f t="shared" ca="1" si="240"/>
        <v>#VALUE!</v>
      </c>
      <c r="DY186" s="391" t="e">
        <f t="shared" ca="1" si="241"/>
        <v>#VALUE!</v>
      </c>
      <c r="DZ186" s="389" t="e">
        <f t="shared" ca="1" si="242"/>
        <v>#VALUE!</v>
      </c>
      <c r="EA186" s="389" t="e">
        <f t="shared" ca="1" si="243"/>
        <v>#VALUE!</v>
      </c>
      <c r="EB186" s="393" t="e">
        <f t="shared" ca="1" si="244"/>
        <v>#VALUE!</v>
      </c>
      <c r="EC186" s="389" t="e">
        <f t="shared" ca="1" si="245"/>
        <v>#VALUE!</v>
      </c>
      <c r="ED186" s="394" t="e">
        <v>#VALUE!</v>
      </c>
      <c r="EE186" s="372"/>
      <c r="EF186" s="392">
        <f>EF174+1</f>
        <v>15</v>
      </c>
      <c r="EG186" s="391" t="e">
        <f ca="1">AVERAGE(CD181:CD186)</f>
        <v>#VALUE!</v>
      </c>
      <c r="EH186" s="391" t="e">
        <f ca="1">AVERAGE(CV181:CV186)</f>
        <v>#VALUE!</v>
      </c>
      <c r="EI186" s="391" t="e">
        <f ca="1">AVERAGE(DN181:DN186)</f>
        <v>#VALUE!</v>
      </c>
      <c r="EJ186" s="372"/>
      <c r="EK186" s="372"/>
      <c r="EL186" s="372"/>
      <c r="EM186" s="372"/>
      <c r="EN186" s="372"/>
      <c r="EO186" s="372"/>
      <c r="EP186" s="372"/>
      <c r="EQ186" s="372"/>
      <c r="ER186" s="372"/>
      <c r="ES186" s="372"/>
      <c r="ET186" s="372"/>
    </row>
    <row r="187" spans="1:150" x14ac:dyDescent="0.2">
      <c r="A187" s="372"/>
      <c r="B187" s="372">
        <v>179</v>
      </c>
      <c r="C187" s="372" t="s">
        <v>310</v>
      </c>
      <c r="D187" s="388"/>
      <c r="E187" s="388"/>
      <c r="F187" s="19"/>
      <c r="G187" s="372"/>
      <c r="H187" s="389">
        <f t="shared" ca="1" si="261"/>
        <v>5.9289473995867796</v>
      </c>
      <c r="I187" s="389">
        <f ca="1">'Site&amp;Soil'!$F$173*EXP('Site&amp;Soil'!$F$174*H187)</f>
        <v>0</v>
      </c>
      <c r="J187" s="389">
        <f t="shared" ca="1" si="180"/>
        <v>0.45000000000000007</v>
      </c>
      <c r="K187" s="389">
        <f t="shared" ca="1" si="264"/>
        <v>0.31935521622611851</v>
      </c>
      <c r="L187" s="390">
        <f t="shared" ca="1" si="181"/>
        <v>3.6602126340335439E-3</v>
      </c>
      <c r="M187" s="391">
        <f t="shared" si="182"/>
        <v>0</v>
      </c>
      <c r="N187" s="392">
        <f t="shared" si="183"/>
        <v>0</v>
      </c>
      <c r="O187" s="392">
        <f t="shared" ca="1" si="246"/>
        <v>7396.0143557657939</v>
      </c>
      <c r="P187" s="391">
        <f t="shared" ca="1" si="247"/>
        <v>0.30244722278508601</v>
      </c>
      <c r="Q187" s="391">
        <f t="shared" ca="1" si="184"/>
        <v>2.7070985186467421E-3</v>
      </c>
      <c r="R187" s="391">
        <f t="shared" ca="1" si="185"/>
        <v>3.433959675215185E-4</v>
      </c>
      <c r="S187" s="391">
        <f t="shared" ca="1" si="186"/>
        <v>5.2526723358338294E-3</v>
      </c>
      <c r="T187" s="389">
        <f t="shared" ca="1" si="187"/>
        <v>5.9342000719226133</v>
      </c>
      <c r="U187" s="389">
        <f t="shared" ca="1" si="188"/>
        <v>0.42039003236517608</v>
      </c>
      <c r="V187" s="393">
        <f t="shared" ca="1" si="189"/>
        <v>3.6486020368003344E-3</v>
      </c>
      <c r="W187" s="389">
        <f t="shared" ca="1" si="190"/>
        <v>-8.1080045262229648E-3</v>
      </c>
      <c r="X187" s="394"/>
      <c r="Y187" s="372"/>
      <c r="Z187" s="389">
        <f t="shared" ca="1" si="262"/>
        <v>6.273609016607578</v>
      </c>
      <c r="AA187" s="389">
        <f ca="1">'Site&amp;Soil'!$G$173*EXP('Site&amp;Soil'!$G$174*Z187)</f>
        <v>0</v>
      </c>
      <c r="AB187" s="389">
        <f t="shared" ca="1" si="191"/>
        <v>0.41625000000000001</v>
      </c>
      <c r="AC187" s="389">
        <f t="shared" si="265"/>
        <v>0</v>
      </c>
      <c r="AD187" s="390">
        <f t="shared" ca="1" si="192"/>
        <v>0</v>
      </c>
      <c r="AE187" s="391">
        <f t="shared" si="193"/>
        <v>0</v>
      </c>
      <c r="AF187" s="392">
        <f t="shared" si="194"/>
        <v>0</v>
      </c>
      <c r="AG187" s="392">
        <f t="shared" ca="1" si="248"/>
        <v>0</v>
      </c>
      <c r="AH187" s="391">
        <f t="shared" ca="1" si="249"/>
        <v>0</v>
      </c>
      <c r="AI187" s="391">
        <f t="shared" ca="1" si="195"/>
        <v>0</v>
      </c>
      <c r="AJ187" s="391">
        <f t="shared" ca="1" si="196"/>
        <v>0</v>
      </c>
      <c r="AK187" s="391">
        <f t="shared" ca="1" si="197"/>
        <v>8.2497529734899334E-4</v>
      </c>
      <c r="AL187" s="389">
        <f t="shared" ca="1" si="198"/>
        <v>6.2744339919049272</v>
      </c>
      <c r="AM187" s="389">
        <f t="shared" ca="1" si="199"/>
        <v>0.53048314913042593</v>
      </c>
      <c r="AN187" s="393">
        <f t="shared" ca="1" si="200"/>
        <v>0</v>
      </c>
      <c r="AO187" s="389">
        <f t="shared" ca="1" si="201"/>
        <v>8.7654102986194221E-3</v>
      </c>
      <c r="AP187" s="394"/>
      <c r="AQ187" s="372"/>
      <c r="AR187" s="389">
        <f t="shared" ca="1" si="263"/>
        <v>4.6599999999999948</v>
      </c>
      <c r="AS187" s="389">
        <f ca="1">'Site&amp;Soil'!$H$173*EXP('Site&amp;Soil'!$H$174*AR187)</f>
        <v>0</v>
      </c>
      <c r="AT187" s="389">
        <f t="shared" ca="1" si="202"/>
        <v>0.38250000000000001</v>
      </c>
      <c r="AU187" s="389">
        <f t="shared" si="266"/>
        <v>0</v>
      </c>
      <c r="AV187" s="390">
        <f t="shared" ca="1" si="203"/>
        <v>0</v>
      </c>
      <c r="AW187" s="391">
        <f t="shared" si="204"/>
        <v>0</v>
      </c>
      <c r="AX187" s="392">
        <f t="shared" si="205"/>
        <v>0</v>
      </c>
      <c r="AY187" s="392">
        <f t="shared" ca="1" si="250"/>
        <v>0</v>
      </c>
      <c r="AZ187" s="391">
        <f t="shared" ca="1" si="251"/>
        <v>0</v>
      </c>
      <c r="BA187" s="391">
        <f t="shared" ca="1" si="206"/>
        <v>0</v>
      </c>
      <c r="BB187" s="391">
        <f t="shared" ca="1" si="207"/>
        <v>0</v>
      </c>
      <c r="BC187" s="391">
        <f t="shared" ca="1" si="208"/>
        <v>0</v>
      </c>
      <c r="BD187" s="389">
        <f t="shared" ca="1" si="209"/>
        <v>4.6599999999999948</v>
      </c>
      <c r="BE187" s="389">
        <f t="shared" ca="1" si="210"/>
        <v>9.9449999999997887E-2</v>
      </c>
      <c r="BF187" s="393">
        <f t="shared" ca="1" si="211"/>
        <v>0</v>
      </c>
      <c r="BG187" s="389">
        <f t="shared" ca="1" si="212"/>
        <v>0</v>
      </c>
      <c r="BH187" s="394"/>
      <c r="BI187" s="372"/>
      <c r="BJ187" s="392"/>
      <c r="BK187" s="372"/>
      <c r="BL187" s="372"/>
      <c r="BM187" s="372"/>
      <c r="BN187" s="372"/>
      <c r="BO187" s="372"/>
      <c r="BP187" s="372"/>
      <c r="BQ187" s="372"/>
      <c r="BR187" s="372"/>
      <c r="BS187" s="372"/>
      <c r="BT187" s="372"/>
      <c r="BU187" s="372"/>
      <c r="BV187" s="372"/>
      <c r="BW187" s="372"/>
      <c r="BX187" s="372"/>
      <c r="BZ187" s="388"/>
      <c r="CA187" s="388"/>
      <c r="CB187" s="19"/>
      <c r="CC187" s="372"/>
      <c r="CD187" s="389" t="e">
        <f t="shared" ca="1" si="252"/>
        <v>#VALUE!</v>
      </c>
      <c r="CE187" s="389" t="e">
        <f ca="1">'Site&amp;Soil'!$F$173*EXP('Site&amp;Soil'!$F$174*CD187)</f>
        <v>#VALUE!</v>
      </c>
      <c r="CF187" s="389" t="e">
        <f t="shared" ca="1" si="213"/>
        <v>#VALUE!</v>
      </c>
      <c r="CG187" s="389">
        <f t="shared" si="267"/>
        <v>0</v>
      </c>
      <c r="CH187" s="390" t="e">
        <f t="shared" ca="1" si="214"/>
        <v>#VALUE!</v>
      </c>
      <c r="CI187" s="391">
        <f t="shared" si="215"/>
        <v>0</v>
      </c>
      <c r="CJ187" s="392">
        <f t="shared" si="216"/>
        <v>0</v>
      </c>
      <c r="CK187" s="392" t="e">
        <f t="shared" ca="1" si="253"/>
        <v>#VALUE!</v>
      </c>
      <c r="CL187" s="391" t="e">
        <f t="shared" ca="1" si="254"/>
        <v>#VALUE!</v>
      </c>
      <c r="CM187" s="391" t="e">
        <f t="shared" ca="1" si="217"/>
        <v>#VALUE!</v>
      </c>
      <c r="CN187" s="391" t="e">
        <f t="shared" ca="1" si="218"/>
        <v>#VALUE!</v>
      </c>
      <c r="CO187" s="391" t="e">
        <f t="shared" ca="1" si="219"/>
        <v>#VALUE!</v>
      </c>
      <c r="CP187" s="389" t="e">
        <f t="shared" ca="1" si="220"/>
        <v>#VALUE!</v>
      </c>
      <c r="CQ187" s="389" t="e">
        <f t="shared" ca="1" si="221"/>
        <v>#VALUE!</v>
      </c>
      <c r="CR187" s="393" t="e">
        <f t="shared" ca="1" si="222"/>
        <v>#VALUE!</v>
      </c>
      <c r="CS187" s="389" t="e">
        <f t="shared" ca="1" si="223"/>
        <v>#VALUE!</v>
      </c>
      <c r="CT187" s="394"/>
      <c r="CU187" s="372"/>
      <c r="CV187" s="389" t="e">
        <f t="shared" ca="1" si="255"/>
        <v>#VALUE!</v>
      </c>
      <c r="CW187" s="389" t="e">
        <f ca="1">'Site&amp;Soil'!$G$173*EXP('Site&amp;Soil'!$G$174*CV187)</f>
        <v>#VALUE!</v>
      </c>
      <c r="CX187" s="389" t="e">
        <f t="shared" ca="1" si="224"/>
        <v>#VALUE!</v>
      </c>
      <c r="CY187" s="389">
        <f t="shared" si="268"/>
        <v>0</v>
      </c>
      <c r="CZ187" s="390" t="e">
        <f t="shared" ca="1" si="225"/>
        <v>#VALUE!</v>
      </c>
      <c r="DA187" s="391">
        <f t="shared" si="226"/>
        <v>0</v>
      </c>
      <c r="DB187" s="392">
        <f t="shared" si="227"/>
        <v>0</v>
      </c>
      <c r="DC187" s="392" t="e">
        <f t="shared" ca="1" si="256"/>
        <v>#VALUE!</v>
      </c>
      <c r="DD187" s="391" t="e">
        <f t="shared" ca="1" si="257"/>
        <v>#VALUE!</v>
      </c>
      <c r="DE187" s="391" t="e">
        <f t="shared" ca="1" si="228"/>
        <v>#VALUE!</v>
      </c>
      <c r="DF187" s="391" t="e">
        <f t="shared" ca="1" si="229"/>
        <v>#VALUE!</v>
      </c>
      <c r="DG187" s="391" t="e">
        <f t="shared" ca="1" si="230"/>
        <v>#VALUE!</v>
      </c>
      <c r="DH187" s="389" t="e">
        <f t="shared" ca="1" si="231"/>
        <v>#VALUE!</v>
      </c>
      <c r="DI187" s="389" t="e">
        <f t="shared" ca="1" si="232"/>
        <v>#VALUE!</v>
      </c>
      <c r="DJ187" s="393" t="e">
        <f t="shared" ca="1" si="233"/>
        <v>#VALUE!</v>
      </c>
      <c r="DK187" s="389" t="e">
        <f t="shared" ca="1" si="234"/>
        <v>#VALUE!</v>
      </c>
      <c r="DL187" s="394"/>
      <c r="DM187" s="372"/>
      <c r="DN187" s="389" t="e">
        <f t="shared" ca="1" si="258"/>
        <v>#VALUE!</v>
      </c>
      <c r="DO187" s="389" t="e">
        <f ca="1">'Site&amp;Soil'!$H$173*EXP('Site&amp;Soil'!$H$174*DN187)</f>
        <v>#VALUE!</v>
      </c>
      <c r="DP187" s="389" t="e">
        <f t="shared" ca="1" si="235"/>
        <v>#VALUE!</v>
      </c>
      <c r="DQ187" s="389">
        <f t="shared" si="269"/>
        <v>0</v>
      </c>
      <c r="DR187" s="390" t="e">
        <f t="shared" ca="1" si="236"/>
        <v>#VALUE!</v>
      </c>
      <c r="DS187" s="391">
        <f t="shared" si="237"/>
        <v>0</v>
      </c>
      <c r="DT187" s="392">
        <f t="shared" si="238"/>
        <v>0</v>
      </c>
      <c r="DU187" s="392" t="e">
        <f t="shared" ca="1" si="259"/>
        <v>#VALUE!</v>
      </c>
      <c r="DV187" s="391" t="e">
        <f t="shared" ca="1" si="260"/>
        <v>#VALUE!</v>
      </c>
      <c r="DW187" s="391" t="e">
        <f t="shared" ca="1" si="239"/>
        <v>#VALUE!</v>
      </c>
      <c r="DX187" s="391" t="e">
        <f t="shared" ca="1" si="240"/>
        <v>#VALUE!</v>
      </c>
      <c r="DY187" s="391" t="e">
        <f t="shared" ca="1" si="241"/>
        <v>#VALUE!</v>
      </c>
      <c r="DZ187" s="389" t="e">
        <f t="shared" ca="1" si="242"/>
        <v>#VALUE!</v>
      </c>
      <c r="EA187" s="389" t="e">
        <f t="shared" ca="1" si="243"/>
        <v>#VALUE!</v>
      </c>
      <c r="EB187" s="393" t="e">
        <f t="shared" ca="1" si="244"/>
        <v>#VALUE!</v>
      </c>
      <c r="EC187" s="389" t="e">
        <f t="shared" ca="1" si="245"/>
        <v>#VALUE!</v>
      </c>
      <c r="ED187" s="394"/>
      <c r="EE187" s="372"/>
      <c r="EF187" s="392"/>
      <c r="EG187" s="372"/>
      <c r="EH187" s="372"/>
      <c r="EI187" s="372"/>
      <c r="EJ187" s="372"/>
      <c r="EK187" s="372"/>
      <c r="EL187" s="372"/>
      <c r="EM187" s="372"/>
      <c r="EN187" s="372"/>
      <c r="EO187" s="372"/>
      <c r="EP187" s="372"/>
      <c r="EQ187" s="372"/>
      <c r="ER187" s="372"/>
      <c r="ES187" s="372"/>
      <c r="ET187" s="372"/>
    </row>
    <row r="188" spans="1:150" x14ac:dyDescent="0.2">
      <c r="A188" s="372"/>
      <c r="B188" s="372">
        <v>180</v>
      </c>
      <c r="C188" s="372" t="s">
        <v>311</v>
      </c>
      <c r="D188" s="388"/>
      <c r="E188" s="388"/>
      <c r="F188" s="19"/>
      <c r="G188" s="372"/>
      <c r="H188" s="389">
        <f t="shared" ca="1" si="261"/>
        <v>5.9260920673963904</v>
      </c>
      <c r="I188" s="389">
        <f ca="1">'Site&amp;Soil'!$F$173*EXP('Site&amp;Soil'!$F$174*H188)</f>
        <v>0</v>
      </c>
      <c r="J188" s="389">
        <f t="shared" ca="1" si="180"/>
        <v>0.45000000000000007</v>
      </c>
      <c r="K188" s="389">
        <f t="shared" ca="1" si="264"/>
        <v>0.2566091252630372</v>
      </c>
      <c r="L188" s="390">
        <f t="shared" ca="1" si="181"/>
        <v>2.9609988998642723E-3</v>
      </c>
      <c r="M188" s="391">
        <f t="shared" si="182"/>
        <v>0</v>
      </c>
      <c r="N188" s="392">
        <f t="shared" si="183"/>
        <v>0</v>
      </c>
      <c r="O188" s="392">
        <f t="shared" ca="1" si="246"/>
        <v>7329.8152373807307</v>
      </c>
      <c r="P188" s="391">
        <f t="shared" ca="1" si="247"/>
        <v>0.29974012426643926</v>
      </c>
      <c r="Q188" s="391">
        <f t="shared" ca="1" si="184"/>
        <v>2.1703574854092726E-3</v>
      </c>
      <c r="R188" s="391">
        <f t="shared" ca="1" si="185"/>
        <v>2.749283867257542E-4</v>
      </c>
      <c r="S188" s="391">
        <f t="shared" ca="1" si="186"/>
        <v>4.2120646637411521E-3</v>
      </c>
      <c r="T188" s="389">
        <f t="shared" ca="1" si="187"/>
        <v>5.9303041320601313</v>
      </c>
      <c r="U188" s="389">
        <f t="shared" ca="1" si="188"/>
        <v>0.41863685942705914</v>
      </c>
      <c r="V188" s="393">
        <f t="shared" ca="1" si="189"/>
        <v>2.8934347432887637E-3</v>
      </c>
      <c r="W188" s="389">
        <f t="shared" ca="1" si="190"/>
        <v>-6.4298549850861407E-3</v>
      </c>
      <c r="X188" s="394"/>
      <c r="Y188" s="372"/>
      <c r="Z188" s="389">
        <f t="shared" ca="1" si="262"/>
        <v>6.2831994022035467</v>
      </c>
      <c r="AA188" s="389">
        <f ca="1">'Site&amp;Soil'!$G$173*EXP('Site&amp;Soil'!$G$174*Z188)</f>
        <v>0</v>
      </c>
      <c r="AB188" s="389">
        <f t="shared" ca="1" si="191"/>
        <v>0.41625000000000001</v>
      </c>
      <c r="AC188" s="389">
        <f t="shared" si="265"/>
        <v>0</v>
      </c>
      <c r="AD188" s="390">
        <f t="shared" ca="1" si="192"/>
        <v>0</v>
      </c>
      <c r="AE188" s="391">
        <f t="shared" si="193"/>
        <v>0</v>
      </c>
      <c r="AF188" s="392">
        <f t="shared" si="194"/>
        <v>0</v>
      </c>
      <c r="AG188" s="392">
        <f t="shared" ca="1" si="248"/>
        <v>0</v>
      </c>
      <c r="AH188" s="391">
        <f t="shared" ca="1" si="249"/>
        <v>0</v>
      </c>
      <c r="AI188" s="391">
        <f t="shared" ca="1" si="195"/>
        <v>0</v>
      </c>
      <c r="AJ188" s="391">
        <f t="shared" ca="1" si="196"/>
        <v>0</v>
      </c>
      <c r="AK188" s="391">
        <f t="shared" ca="1" si="197"/>
        <v>6.6048861675856868E-4</v>
      </c>
      <c r="AL188" s="389">
        <f t="shared" ca="1" si="198"/>
        <v>6.2838598908203052</v>
      </c>
      <c r="AM188" s="389">
        <f t="shared" ca="1" si="199"/>
        <v>0.53440667955395205</v>
      </c>
      <c r="AN188" s="393">
        <f t="shared" ca="1" si="200"/>
        <v>0</v>
      </c>
      <c r="AO188" s="389">
        <f t="shared" ca="1" si="201"/>
        <v>6.9511945784715042E-3</v>
      </c>
      <c r="AP188" s="394"/>
      <c r="AQ188" s="372"/>
      <c r="AR188" s="389">
        <f t="shared" ca="1" si="263"/>
        <v>4.6599999999999948</v>
      </c>
      <c r="AS188" s="389">
        <f ca="1">'Site&amp;Soil'!$H$173*EXP('Site&amp;Soil'!$H$174*AR188)</f>
        <v>0</v>
      </c>
      <c r="AT188" s="389">
        <f t="shared" ca="1" si="202"/>
        <v>0.38250000000000001</v>
      </c>
      <c r="AU188" s="389">
        <f t="shared" si="266"/>
        <v>0</v>
      </c>
      <c r="AV188" s="390">
        <f t="shared" ca="1" si="203"/>
        <v>0</v>
      </c>
      <c r="AW188" s="391">
        <f t="shared" si="204"/>
        <v>0</v>
      </c>
      <c r="AX188" s="392">
        <f t="shared" si="205"/>
        <v>0</v>
      </c>
      <c r="AY188" s="392">
        <f t="shared" ca="1" si="250"/>
        <v>0</v>
      </c>
      <c r="AZ188" s="391">
        <f t="shared" ca="1" si="251"/>
        <v>0</v>
      </c>
      <c r="BA188" s="391">
        <f t="shared" ca="1" si="206"/>
        <v>0</v>
      </c>
      <c r="BB188" s="391">
        <f t="shared" ca="1" si="207"/>
        <v>0</v>
      </c>
      <c r="BC188" s="391">
        <f t="shared" ca="1" si="208"/>
        <v>0</v>
      </c>
      <c r="BD188" s="389">
        <f t="shared" ca="1" si="209"/>
        <v>4.6599999999999948</v>
      </c>
      <c r="BE188" s="389">
        <f t="shared" ca="1" si="210"/>
        <v>9.9449999999997887E-2</v>
      </c>
      <c r="BF188" s="393">
        <f t="shared" ca="1" si="211"/>
        <v>0</v>
      </c>
      <c r="BG188" s="389">
        <f t="shared" ca="1" si="212"/>
        <v>0</v>
      </c>
      <c r="BH188" s="394"/>
      <c r="BI188" s="372"/>
      <c r="BJ188" s="392"/>
      <c r="BK188" s="372"/>
      <c r="BL188" s="372"/>
      <c r="BM188" s="372"/>
      <c r="BN188" s="372"/>
      <c r="BO188" s="372"/>
      <c r="BP188" s="372"/>
      <c r="BQ188" s="372"/>
      <c r="BR188" s="372"/>
      <c r="BS188" s="372"/>
      <c r="BT188" s="372"/>
      <c r="BU188" s="372"/>
      <c r="BV188" s="372"/>
      <c r="BW188" s="372"/>
      <c r="BX188" s="372"/>
      <c r="BZ188" s="388"/>
      <c r="CA188" s="388"/>
      <c r="CB188" s="19"/>
      <c r="CC188" s="372"/>
      <c r="CD188" s="389" t="e">
        <f t="shared" ca="1" si="252"/>
        <v>#VALUE!</v>
      </c>
      <c r="CE188" s="389" t="e">
        <f ca="1">'Site&amp;Soil'!$F$173*EXP('Site&amp;Soil'!$F$174*CD188)</f>
        <v>#VALUE!</v>
      </c>
      <c r="CF188" s="389" t="e">
        <f t="shared" ca="1" si="213"/>
        <v>#VALUE!</v>
      </c>
      <c r="CG188" s="389">
        <f t="shared" si="267"/>
        <v>0</v>
      </c>
      <c r="CH188" s="390" t="e">
        <f t="shared" ca="1" si="214"/>
        <v>#VALUE!</v>
      </c>
      <c r="CI188" s="391">
        <f t="shared" si="215"/>
        <v>0</v>
      </c>
      <c r="CJ188" s="392">
        <f t="shared" si="216"/>
        <v>0</v>
      </c>
      <c r="CK188" s="392" t="e">
        <f t="shared" ca="1" si="253"/>
        <v>#VALUE!</v>
      </c>
      <c r="CL188" s="391" t="e">
        <f t="shared" ca="1" si="254"/>
        <v>#VALUE!</v>
      </c>
      <c r="CM188" s="391" t="e">
        <f t="shared" ca="1" si="217"/>
        <v>#VALUE!</v>
      </c>
      <c r="CN188" s="391" t="e">
        <f t="shared" ca="1" si="218"/>
        <v>#VALUE!</v>
      </c>
      <c r="CO188" s="391" t="e">
        <f t="shared" ca="1" si="219"/>
        <v>#VALUE!</v>
      </c>
      <c r="CP188" s="389" t="e">
        <f t="shared" ca="1" si="220"/>
        <v>#VALUE!</v>
      </c>
      <c r="CQ188" s="389" t="e">
        <f t="shared" ca="1" si="221"/>
        <v>#VALUE!</v>
      </c>
      <c r="CR188" s="393" t="e">
        <f t="shared" ca="1" si="222"/>
        <v>#VALUE!</v>
      </c>
      <c r="CS188" s="389" t="e">
        <f t="shared" ca="1" si="223"/>
        <v>#VALUE!</v>
      </c>
      <c r="CT188" s="394"/>
      <c r="CU188" s="372"/>
      <c r="CV188" s="389" t="e">
        <f t="shared" ca="1" si="255"/>
        <v>#VALUE!</v>
      </c>
      <c r="CW188" s="389" t="e">
        <f ca="1">'Site&amp;Soil'!$G$173*EXP('Site&amp;Soil'!$G$174*CV188)</f>
        <v>#VALUE!</v>
      </c>
      <c r="CX188" s="389" t="e">
        <f t="shared" ca="1" si="224"/>
        <v>#VALUE!</v>
      </c>
      <c r="CY188" s="389">
        <f t="shared" si="268"/>
        <v>0</v>
      </c>
      <c r="CZ188" s="390" t="e">
        <f t="shared" ca="1" si="225"/>
        <v>#VALUE!</v>
      </c>
      <c r="DA188" s="391">
        <f t="shared" si="226"/>
        <v>0</v>
      </c>
      <c r="DB188" s="392">
        <f t="shared" si="227"/>
        <v>0</v>
      </c>
      <c r="DC188" s="392" t="e">
        <f t="shared" ca="1" si="256"/>
        <v>#VALUE!</v>
      </c>
      <c r="DD188" s="391" t="e">
        <f t="shared" ca="1" si="257"/>
        <v>#VALUE!</v>
      </c>
      <c r="DE188" s="391" t="e">
        <f t="shared" ca="1" si="228"/>
        <v>#VALUE!</v>
      </c>
      <c r="DF188" s="391" t="e">
        <f t="shared" ca="1" si="229"/>
        <v>#VALUE!</v>
      </c>
      <c r="DG188" s="391" t="e">
        <f t="shared" ca="1" si="230"/>
        <v>#VALUE!</v>
      </c>
      <c r="DH188" s="389" t="e">
        <f t="shared" ca="1" si="231"/>
        <v>#VALUE!</v>
      </c>
      <c r="DI188" s="389" t="e">
        <f t="shared" ca="1" si="232"/>
        <v>#VALUE!</v>
      </c>
      <c r="DJ188" s="393" t="e">
        <f t="shared" ca="1" si="233"/>
        <v>#VALUE!</v>
      </c>
      <c r="DK188" s="389" t="e">
        <f t="shared" ca="1" si="234"/>
        <v>#VALUE!</v>
      </c>
      <c r="DL188" s="394"/>
      <c r="DM188" s="372"/>
      <c r="DN188" s="389" t="e">
        <f t="shared" ca="1" si="258"/>
        <v>#VALUE!</v>
      </c>
      <c r="DO188" s="389" t="e">
        <f ca="1">'Site&amp;Soil'!$H$173*EXP('Site&amp;Soil'!$H$174*DN188)</f>
        <v>#VALUE!</v>
      </c>
      <c r="DP188" s="389" t="e">
        <f t="shared" ca="1" si="235"/>
        <v>#VALUE!</v>
      </c>
      <c r="DQ188" s="389">
        <f t="shared" si="269"/>
        <v>0</v>
      </c>
      <c r="DR188" s="390" t="e">
        <f t="shared" ca="1" si="236"/>
        <v>#VALUE!</v>
      </c>
      <c r="DS188" s="391">
        <f t="shared" si="237"/>
        <v>0</v>
      </c>
      <c r="DT188" s="392">
        <f t="shared" si="238"/>
        <v>0</v>
      </c>
      <c r="DU188" s="392" t="e">
        <f t="shared" ca="1" si="259"/>
        <v>#VALUE!</v>
      </c>
      <c r="DV188" s="391" t="e">
        <f t="shared" ca="1" si="260"/>
        <v>#VALUE!</v>
      </c>
      <c r="DW188" s="391" t="e">
        <f t="shared" ca="1" si="239"/>
        <v>#VALUE!</v>
      </c>
      <c r="DX188" s="391" t="e">
        <f t="shared" ca="1" si="240"/>
        <v>#VALUE!</v>
      </c>
      <c r="DY188" s="391" t="e">
        <f t="shared" ca="1" si="241"/>
        <v>#VALUE!</v>
      </c>
      <c r="DZ188" s="389" t="e">
        <f t="shared" ca="1" si="242"/>
        <v>#VALUE!</v>
      </c>
      <c r="EA188" s="389" t="e">
        <f t="shared" ca="1" si="243"/>
        <v>#VALUE!</v>
      </c>
      <c r="EB188" s="393" t="e">
        <f t="shared" ca="1" si="244"/>
        <v>#VALUE!</v>
      </c>
      <c r="EC188" s="389" t="e">
        <f t="shared" ca="1" si="245"/>
        <v>#VALUE!</v>
      </c>
      <c r="ED188" s="394"/>
      <c r="EE188" s="372"/>
      <c r="EF188" s="392"/>
      <c r="EG188" s="372"/>
      <c r="EH188" s="372"/>
      <c r="EI188" s="372"/>
      <c r="EJ188" s="372"/>
      <c r="EK188" s="372"/>
      <c r="EL188" s="372"/>
      <c r="EM188" s="372"/>
      <c r="EN188" s="372"/>
      <c r="EO188" s="372"/>
      <c r="EP188" s="372"/>
      <c r="EQ188" s="372"/>
      <c r="ER188" s="372"/>
      <c r="ES188" s="372"/>
      <c r="ET188" s="372"/>
    </row>
    <row r="189" spans="1:150" x14ac:dyDescent="0.2">
      <c r="A189" s="372">
        <f>A177+1</f>
        <v>16</v>
      </c>
      <c r="B189" s="372">
        <v>181</v>
      </c>
      <c r="C189" s="372" t="s">
        <v>300</v>
      </c>
      <c r="D189" s="388">
        <f ca="1">OFFSET(Apply_Lime!$H$16,$A189,0)</f>
        <v>0</v>
      </c>
      <c r="E189" s="388">
        <f ca="1">OFFSET(Apply_Lime!$I$16,$A189,0)*E$7</f>
        <v>0</v>
      </c>
      <c r="F189" s="388">
        <f ca="1">OFFSET(Apply_Lime!$I$16,$A189,0)*F$7</f>
        <v>0</v>
      </c>
      <c r="G189" s="372"/>
      <c r="H189" s="389">
        <f t="shared" ca="1" si="261"/>
        <v>5.9238742770750452</v>
      </c>
      <c r="I189" s="389">
        <f ca="1">'Site&amp;Soil'!$F$173*EXP('Site&amp;Soil'!$F$174*H189)</f>
        <v>0</v>
      </c>
      <c r="J189" s="389">
        <f t="shared" ca="1" si="180"/>
        <v>0.45000000000000007</v>
      </c>
      <c r="K189" s="389">
        <f t="shared" ca="1" si="264"/>
        <v>9.1496801351106175E-2</v>
      </c>
      <c r="L189" s="390">
        <f t="shared" ca="1" si="181"/>
        <v>1.0613300769537885E-3</v>
      </c>
      <c r="M189" s="391">
        <f t="shared" ca="1" si="182"/>
        <v>0</v>
      </c>
      <c r="N189" s="392">
        <f t="shared" ca="1" si="183"/>
        <v>0</v>
      </c>
      <c r="O189" s="392">
        <f t="shared" ca="1" si="246"/>
        <v>7276.74153092902</v>
      </c>
      <c r="P189" s="391">
        <f t="shared" ca="1" si="247"/>
        <v>0.29756976678102998</v>
      </c>
      <c r="Q189" s="391">
        <f t="shared" ca="1" si="184"/>
        <v>7.7230246489937257E-4</v>
      </c>
      <c r="R189" s="391">
        <f t="shared" ca="1" si="185"/>
        <v>9.7725896580269395E-5</v>
      </c>
      <c r="S189" s="391">
        <f t="shared" ca="1" si="186"/>
        <v>1.499059040709118E-3</v>
      </c>
      <c r="T189" s="389">
        <f t="shared" ca="1" si="187"/>
        <v>5.9253733361157543</v>
      </c>
      <c r="U189" s="389">
        <f t="shared" ca="1" si="188"/>
        <v>0.4164180012520895</v>
      </c>
      <c r="V189" s="393">
        <f t="shared" ca="1" si="189"/>
        <v>1.0146324391217261E-3</v>
      </c>
      <c r="W189" s="389">
        <f t="shared" ca="1" si="190"/>
        <v>-2.2547387536038352E-3</v>
      </c>
      <c r="X189" s="394"/>
      <c r="Y189" s="372"/>
      <c r="Z189" s="389">
        <f t="shared" ca="1" si="262"/>
        <v>6.2908110853987766</v>
      </c>
      <c r="AA189" s="389">
        <f ca="1">'Site&amp;Soil'!$G$173*EXP('Site&amp;Soil'!$G$174*Z189)</f>
        <v>0</v>
      </c>
      <c r="AB189" s="389">
        <f t="shared" ca="1" si="191"/>
        <v>0.41625000000000001</v>
      </c>
      <c r="AC189" s="389">
        <f t="shared" si="265"/>
        <v>0</v>
      </c>
      <c r="AD189" s="390">
        <f t="shared" ca="1" si="192"/>
        <v>0</v>
      </c>
      <c r="AE189" s="391">
        <f t="shared" ca="1" si="193"/>
        <v>0</v>
      </c>
      <c r="AF189" s="392">
        <f t="shared" ca="1" si="194"/>
        <v>0</v>
      </c>
      <c r="AG189" s="392">
        <f t="shared" ca="1" si="248"/>
        <v>0</v>
      </c>
      <c r="AH189" s="391">
        <f t="shared" ca="1" si="249"/>
        <v>0</v>
      </c>
      <c r="AI189" s="391">
        <f t="shared" ca="1" si="195"/>
        <v>0</v>
      </c>
      <c r="AJ189" s="391">
        <f t="shared" ca="1" si="196"/>
        <v>0</v>
      </c>
      <c r="AK189" s="391">
        <f t="shared" ca="1" si="197"/>
        <v>2.3477692872136792E-4</v>
      </c>
      <c r="AL189" s="389">
        <f t="shared" ca="1" si="198"/>
        <v>6.2910458623274979</v>
      </c>
      <c r="AM189" s="389">
        <f t="shared" ca="1" si="199"/>
        <v>0.53739784019382097</v>
      </c>
      <c r="AN189" s="393">
        <f t="shared" ca="1" si="200"/>
        <v>0</v>
      </c>
      <c r="AO189" s="389">
        <f t="shared" ca="1" si="201"/>
        <v>2.437555409301444E-3</v>
      </c>
      <c r="AP189" s="394"/>
      <c r="AQ189" s="372"/>
      <c r="AR189" s="389">
        <f t="shared" ca="1" si="263"/>
        <v>4.6599999999999948</v>
      </c>
      <c r="AS189" s="389">
        <f ca="1">'Site&amp;Soil'!$H$173*EXP('Site&amp;Soil'!$H$174*AR189)</f>
        <v>0</v>
      </c>
      <c r="AT189" s="389">
        <f t="shared" ca="1" si="202"/>
        <v>0.38250000000000001</v>
      </c>
      <c r="AU189" s="389">
        <f t="shared" si="266"/>
        <v>0</v>
      </c>
      <c r="AV189" s="390">
        <f t="shared" ca="1" si="203"/>
        <v>0</v>
      </c>
      <c r="AW189" s="391">
        <f t="shared" ca="1" si="204"/>
        <v>0</v>
      </c>
      <c r="AX189" s="392">
        <f t="shared" ca="1" si="205"/>
        <v>0</v>
      </c>
      <c r="AY189" s="392">
        <f t="shared" ca="1" si="250"/>
        <v>0</v>
      </c>
      <c r="AZ189" s="391">
        <f t="shared" ca="1" si="251"/>
        <v>0</v>
      </c>
      <c r="BA189" s="391">
        <f t="shared" ca="1" si="206"/>
        <v>0</v>
      </c>
      <c r="BB189" s="391">
        <f t="shared" ca="1" si="207"/>
        <v>0</v>
      </c>
      <c r="BC189" s="391">
        <f t="shared" ca="1" si="208"/>
        <v>0</v>
      </c>
      <c r="BD189" s="389">
        <f t="shared" ca="1" si="209"/>
        <v>4.6599999999999948</v>
      </c>
      <c r="BE189" s="389">
        <f t="shared" ca="1" si="210"/>
        <v>9.9449999999997887E-2</v>
      </c>
      <c r="BF189" s="393">
        <f t="shared" ca="1" si="211"/>
        <v>0</v>
      </c>
      <c r="BG189" s="389">
        <f t="shared" ca="1" si="212"/>
        <v>0</v>
      </c>
      <c r="BH189" s="394"/>
      <c r="BI189" s="372"/>
      <c r="BJ189" s="392"/>
      <c r="BK189" s="372"/>
      <c r="BL189" s="372"/>
      <c r="BM189" s="372"/>
      <c r="BN189" s="372"/>
      <c r="BO189" s="372"/>
      <c r="BP189" s="372"/>
      <c r="BQ189" s="372"/>
      <c r="BR189" s="372"/>
      <c r="BS189" s="372"/>
      <c r="BT189" s="372"/>
      <c r="BU189" s="372"/>
      <c r="BV189" s="372"/>
      <c r="BW189" s="372"/>
      <c r="BX189" s="372"/>
      <c r="BZ189" s="388">
        <f ca="1">OFFSET(Apply_Lime!$O$16,$A189,0)</f>
        <v>0</v>
      </c>
      <c r="CA189" s="388">
        <f ca="1">OFFSET(Apply_Lime!$P$16,$A189,0)*CA$7</f>
        <v>0</v>
      </c>
      <c r="CB189" s="388">
        <f ca="1">OFFSET(Apply_Lime!$P$16,$A189,0)*CB$7</f>
        <v>0</v>
      </c>
      <c r="CC189" s="372"/>
      <c r="CD189" s="389" t="e">
        <f t="shared" ca="1" si="252"/>
        <v>#VALUE!</v>
      </c>
      <c r="CE189" s="389" t="e">
        <f ca="1">'Site&amp;Soil'!$F$173*EXP('Site&amp;Soil'!$F$174*CD189)</f>
        <v>#VALUE!</v>
      </c>
      <c r="CF189" s="389" t="e">
        <f t="shared" ca="1" si="213"/>
        <v>#VALUE!</v>
      </c>
      <c r="CG189" s="389">
        <f t="shared" si="267"/>
        <v>0</v>
      </c>
      <c r="CH189" s="390" t="e">
        <f t="shared" ca="1" si="214"/>
        <v>#VALUE!</v>
      </c>
      <c r="CI189" s="391">
        <f t="shared" ca="1" si="215"/>
        <v>0</v>
      </c>
      <c r="CJ189" s="392">
        <f t="shared" ca="1" si="216"/>
        <v>0</v>
      </c>
      <c r="CK189" s="392" t="e">
        <f t="shared" ca="1" si="253"/>
        <v>#VALUE!</v>
      </c>
      <c r="CL189" s="391" t="e">
        <f t="shared" ca="1" si="254"/>
        <v>#VALUE!</v>
      </c>
      <c r="CM189" s="391" t="e">
        <f t="shared" ca="1" si="217"/>
        <v>#VALUE!</v>
      </c>
      <c r="CN189" s="391" t="e">
        <f t="shared" ca="1" si="218"/>
        <v>#VALUE!</v>
      </c>
      <c r="CO189" s="391" t="e">
        <f t="shared" ca="1" si="219"/>
        <v>#VALUE!</v>
      </c>
      <c r="CP189" s="389" t="e">
        <f t="shared" ca="1" si="220"/>
        <v>#VALUE!</v>
      </c>
      <c r="CQ189" s="389" t="e">
        <f t="shared" ca="1" si="221"/>
        <v>#VALUE!</v>
      </c>
      <c r="CR189" s="393" t="e">
        <f t="shared" ca="1" si="222"/>
        <v>#VALUE!</v>
      </c>
      <c r="CS189" s="389" t="e">
        <f t="shared" ca="1" si="223"/>
        <v>#VALUE!</v>
      </c>
      <c r="CT189" s="394"/>
      <c r="CU189" s="372"/>
      <c r="CV189" s="389" t="e">
        <f t="shared" ca="1" si="255"/>
        <v>#VALUE!</v>
      </c>
      <c r="CW189" s="389" t="e">
        <f ca="1">'Site&amp;Soil'!$G$173*EXP('Site&amp;Soil'!$G$174*CV189)</f>
        <v>#VALUE!</v>
      </c>
      <c r="CX189" s="389" t="e">
        <f t="shared" ca="1" si="224"/>
        <v>#VALUE!</v>
      </c>
      <c r="CY189" s="389">
        <f t="shared" si="268"/>
        <v>0</v>
      </c>
      <c r="CZ189" s="390" t="e">
        <f t="shared" ca="1" si="225"/>
        <v>#VALUE!</v>
      </c>
      <c r="DA189" s="391">
        <f t="shared" ca="1" si="226"/>
        <v>0</v>
      </c>
      <c r="DB189" s="392">
        <f t="shared" ca="1" si="227"/>
        <v>0</v>
      </c>
      <c r="DC189" s="392" t="e">
        <f t="shared" ca="1" si="256"/>
        <v>#VALUE!</v>
      </c>
      <c r="DD189" s="391" t="e">
        <f t="shared" ca="1" si="257"/>
        <v>#VALUE!</v>
      </c>
      <c r="DE189" s="391" t="e">
        <f t="shared" ca="1" si="228"/>
        <v>#VALUE!</v>
      </c>
      <c r="DF189" s="391" t="e">
        <f t="shared" ca="1" si="229"/>
        <v>#VALUE!</v>
      </c>
      <c r="DG189" s="391" t="e">
        <f t="shared" ca="1" si="230"/>
        <v>#VALUE!</v>
      </c>
      <c r="DH189" s="389" t="e">
        <f t="shared" ca="1" si="231"/>
        <v>#VALUE!</v>
      </c>
      <c r="DI189" s="389" t="e">
        <f t="shared" ca="1" si="232"/>
        <v>#VALUE!</v>
      </c>
      <c r="DJ189" s="393" t="e">
        <f t="shared" ca="1" si="233"/>
        <v>#VALUE!</v>
      </c>
      <c r="DK189" s="389" t="e">
        <f t="shared" ca="1" si="234"/>
        <v>#VALUE!</v>
      </c>
      <c r="DL189" s="394"/>
      <c r="DM189" s="372"/>
      <c r="DN189" s="389" t="e">
        <f t="shared" ca="1" si="258"/>
        <v>#VALUE!</v>
      </c>
      <c r="DO189" s="389" t="e">
        <f ca="1">'Site&amp;Soil'!$H$173*EXP('Site&amp;Soil'!$H$174*DN189)</f>
        <v>#VALUE!</v>
      </c>
      <c r="DP189" s="389" t="e">
        <f t="shared" ca="1" si="235"/>
        <v>#VALUE!</v>
      </c>
      <c r="DQ189" s="389">
        <f t="shared" si="269"/>
        <v>0</v>
      </c>
      <c r="DR189" s="390" t="e">
        <f t="shared" ca="1" si="236"/>
        <v>#VALUE!</v>
      </c>
      <c r="DS189" s="391">
        <f t="shared" ca="1" si="237"/>
        <v>0</v>
      </c>
      <c r="DT189" s="392">
        <f t="shared" ca="1" si="238"/>
        <v>0</v>
      </c>
      <c r="DU189" s="392" t="e">
        <f t="shared" ca="1" si="259"/>
        <v>#VALUE!</v>
      </c>
      <c r="DV189" s="391" t="e">
        <f t="shared" ca="1" si="260"/>
        <v>#VALUE!</v>
      </c>
      <c r="DW189" s="391" t="e">
        <f t="shared" ca="1" si="239"/>
        <v>#VALUE!</v>
      </c>
      <c r="DX189" s="391" t="e">
        <f t="shared" ca="1" si="240"/>
        <v>#VALUE!</v>
      </c>
      <c r="DY189" s="391" t="e">
        <f t="shared" ca="1" si="241"/>
        <v>#VALUE!</v>
      </c>
      <c r="DZ189" s="389" t="e">
        <f t="shared" ca="1" si="242"/>
        <v>#VALUE!</v>
      </c>
      <c r="EA189" s="389" t="e">
        <f t="shared" ca="1" si="243"/>
        <v>#VALUE!</v>
      </c>
      <c r="EB189" s="393" t="e">
        <f t="shared" ca="1" si="244"/>
        <v>#VALUE!</v>
      </c>
      <c r="EC189" s="389" t="e">
        <f t="shared" ca="1" si="245"/>
        <v>#VALUE!</v>
      </c>
      <c r="ED189" s="394"/>
      <c r="EE189" s="372"/>
      <c r="EF189" s="392"/>
      <c r="EG189" s="372"/>
      <c r="EH189" s="372"/>
      <c r="EI189" s="372"/>
      <c r="EJ189" s="372"/>
      <c r="EK189" s="372"/>
      <c r="EL189" s="372"/>
      <c r="EM189" s="372"/>
      <c r="EN189" s="372"/>
      <c r="EO189" s="372"/>
      <c r="EP189" s="372"/>
      <c r="EQ189" s="372"/>
      <c r="ER189" s="372"/>
      <c r="ES189" s="372"/>
      <c r="ET189" s="372"/>
    </row>
    <row r="190" spans="1:150" x14ac:dyDescent="0.2">
      <c r="A190" s="372"/>
      <c r="B190" s="372">
        <v>182</v>
      </c>
      <c r="C190" s="372" t="s">
        <v>301</v>
      </c>
      <c r="D190" s="19"/>
      <c r="E190" s="19"/>
      <c r="F190" s="19"/>
      <c r="G190" s="372"/>
      <c r="H190" s="389">
        <f t="shared" ca="1" si="261"/>
        <v>5.9231185973621505</v>
      </c>
      <c r="I190" s="389">
        <f ca="1">'Site&amp;Soil'!$F$173*EXP('Site&amp;Soil'!$F$174*H190)</f>
        <v>0</v>
      </c>
      <c r="J190" s="389">
        <f t="shared" ca="1" si="180"/>
        <v>0.45000000000000007</v>
      </c>
      <c r="K190" s="389">
        <f t="shared" ca="1" si="264"/>
        <v>0.1373529669593018</v>
      </c>
      <c r="L190" s="390">
        <f t="shared" ca="1" si="181"/>
        <v>1.5960954798032716E-3</v>
      </c>
      <c r="M190" s="391">
        <f t="shared" si="182"/>
        <v>0</v>
      </c>
      <c r="N190" s="392">
        <f t="shared" si="183"/>
        <v>0</v>
      </c>
      <c r="O190" s="392">
        <f t="shared" ca="1" si="246"/>
        <v>7257.855723134885</v>
      </c>
      <c r="P190" s="391">
        <f t="shared" ca="1" si="247"/>
        <v>0.29679746431613058</v>
      </c>
      <c r="Q190" s="391">
        <f t="shared" ca="1" si="184"/>
        <v>1.1584230712759897E-3</v>
      </c>
      <c r="R190" s="391">
        <f t="shared" ca="1" si="185"/>
        <v>1.4653152325884964E-4</v>
      </c>
      <c r="S190" s="391">
        <f t="shared" ca="1" si="186"/>
        <v>2.2486478844825327E-3</v>
      </c>
      <c r="T190" s="389">
        <f t="shared" ca="1" si="187"/>
        <v>5.9253672452466333</v>
      </c>
      <c r="U190" s="389">
        <f t="shared" ca="1" si="188"/>
        <v>0.41641526036098503</v>
      </c>
      <c r="V190" s="393">
        <f t="shared" ca="1" si="189"/>
        <v>1.5231123059253264E-3</v>
      </c>
      <c r="W190" s="389">
        <f t="shared" ca="1" si="190"/>
        <v>-3.3846940131673914E-3</v>
      </c>
      <c r="X190" s="394"/>
      <c r="Y190" s="372"/>
      <c r="Z190" s="389">
        <f t="shared" ca="1" si="262"/>
        <v>6.2934834177367991</v>
      </c>
      <c r="AA190" s="389">
        <f ca="1">'Site&amp;Soil'!$G$173*EXP('Site&amp;Soil'!$G$174*Z190)</f>
        <v>0</v>
      </c>
      <c r="AB190" s="389">
        <f t="shared" ca="1" si="191"/>
        <v>0.41625000000000001</v>
      </c>
      <c r="AC190" s="389">
        <f t="shared" si="265"/>
        <v>0</v>
      </c>
      <c r="AD190" s="390">
        <f t="shared" ca="1" si="192"/>
        <v>0</v>
      </c>
      <c r="AE190" s="391">
        <f t="shared" si="193"/>
        <v>0</v>
      </c>
      <c r="AF190" s="392">
        <f t="shared" si="194"/>
        <v>0</v>
      </c>
      <c r="AG190" s="392">
        <f t="shared" ca="1" si="248"/>
        <v>0</v>
      </c>
      <c r="AH190" s="391">
        <f t="shared" ca="1" si="249"/>
        <v>0</v>
      </c>
      <c r="AI190" s="391">
        <f t="shared" ca="1" si="195"/>
        <v>0</v>
      </c>
      <c r="AJ190" s="391">
        <f t="shared" ca="1" si="196"/>
        <v>0</v>
      </c>
      <c r="AK190" s="391">
        <f t="shared" ca="1" si="197"/>
        <v>3.5202768350474389E-4</v>
      </c>
      <c r="AL190" s="389">
        <f t="shared" ca="1" si="198"/>
        <v>6.2938354454203038</v>
      </c>
      <c r="AM190" s="389">
        <f t="shared" ca="1" si="199"/>
        <v>0.5385590041562015</v>
      </c>
      <c r="AN190" s="393">
        <f t="shared" ca="1" si="200"/>
        <v>0</v>
      </c>
      <c r="AO190" s="389">
        <f t="shared" ca="1" si="201"/>
        <v>3.659128662883667E-3</v>
      </c>
      <c r="AP190" s="394"/>
      <c r="AQ190" s="372"/>
      <c r="AR190" s="389">
        <f t="shared" ca="1" si="263"/>
        <v>4.6599999999999948</v>
      </c>
      <c r="AS190" s="389">
        <f ca="1">'Site&amp;Soil'!$H$173*EXP('Site&amp;Soil'!$H$174*AR190)</f>
        <v>0</v>
      </c>
      <c r="AT190" s="389">
        <f t="shared" ca="1" si="202"/>
        <v>0.38250000000000001</v>
      </c>
      <c r="AU190" s="389">
        <f t="shared" si="266"/>
        <v>0</v>
      </c>
      <c r="AV190" s="390">
        <f t="shared" ca="1" si="203"/>
        <v>0</v>
      </c>
      <c r="AW190" s="391">
        <f t="shared" si="204"/>
        <v>0</v>
      </c>
      <c r="AX190" s="392">
        <f t="shared" si="205"/>
        <v>0</v>
      </c>
      <c r="AY190" s="392">
        <f t="shared" ca="1" si="250"/>
        <v>0</v>
      </c>
      <c r="AZ190" s="391">
        <f t="shared" ca="1" si="251"/>
        <v>0</v>
      </c>
      <c r="BA190" s="391">
        <f t="shared" ca="1" si="206"/>
        <v>0</v>
      </c>
      <c r="BB190" s="391">
        <f t="shared" ca="1" si="207"/>
        <v>0</v>
      </c>
      <c r="BC190" s="391">
        <f t="shared" ca="1" si="208"/>
        <v>0</v>
      </c>
      <c r="BD190" s="389">
        <f t="shared" ca="1" si="209"/>
        <v>4.6599999999999948</v>
      </c>
      <c r="BE190" s="389">
        <f t="shared" ca="1" si="210"/>
        <v>9.9449999999997887E-2</v>
      </c>
      <c r="BF190" s="393">
        <f t="shared" ca="1" si="211"/>
        <v>0</v>
      </c>
      <c r="BG190" s="389">
        <f t="shared" ca="1" si="212"/>
        <v>0</v>
      </c>
      <c r="BH190" s="394"/>
      <c r="BI190" s="372"/>
      <c r="BJ190" s="392"/>
      <c r="BK190" s="372"/>
      <c r="BL190" s="372"/>
      <c r="BM190" s="372"/>
      <c r="BN190" s="372"/>
      <c r="BO190" s="372"/>
      <c r="BP190" s="372"/>
      <c r="BQ190" s="372"/>
      <c r="BR190" s="372"/>
      <c r="BS190" s="372"/>
      <c r="BT190" s="372"/>
      <c r="BU190" s="372"/>
      <c r="BV190" s="372"/>
      <c r="BW190" s="372"/>
      <c r="BX190" s="372"/>
      <c r="BZ190" s="19"/>
      <c r="CA190" s="19"/>
      <c r="CB190" s="19"/>
      <c r="CC190" s="372"/>
      <c r="CD190" s="389" t="e">
        <f t="shared" ca="1" si="252"/>
        <v>#VALUE!</v>
      </c>
      <c r="CE190" s="389" t="e">
        <f ca="1">'Site&amp;Soil'!$F$173*EXP('Site&amp;Soil'!$F$174*CD190)</f>
        <v>#VALUE!</v>
      </c>
      <c r="CF190" s="389" t="e">
        <f t="shared" ca="1" si="213"/>
        <v>#VALUE!</v>
      </c>
      <c r="CG190" s="389">
        <f t="shared" si="267"/>
        <v>0</v>
      </c>
      <c r="CH190" s="390" t="e">
        <f t="shared" ca="1" si="214"/>
        <v>#VALUE!</v>
      </c>
      <c r="CI190" s="391">
        <f t="shared" si="215"/>
        <v>0</v>
      </c>
      <c r="CJ190" s="392">
        <f t="shared" si="216"/>
        <v>0</v>
      </c>
      <c r="CK190" s="392" t="e">
        <f t="shared" ca="1" si="253"/>
        <v>#VALUE!</v>
      </c>
      <c r="CL190" s="391" t="e">
        <f t="shared" ca="1" si="254"/>
        <v>#VALUE!</v>
      </c>
      <c r="CM190" s="391" t="e">
        <f t="shared" ca="1" si="217"/>
        <v>#VALUE!</v>
      </c>
      <c r="CN190" s="391" t="e">
        <f t="shared" ca="1" si="218"/>
        <v>#VALUE!</v>
      </c>
      <c r="CO190" s="391" t="e">
        <f t="shared" ca="1" si="219"/>
        <v>#VALUE!</v>
      </c>
      <c r="CP190" s="389" t="e">
        <f t="shared" ca="1" si="220"/>
        <v>#VALUE!</v>
      </c>
      <c r="CQ190" s="389" t="e">
        <f t="shared" ca="1" si="221"/>
        <v>#VALUE!</v>
      </c>
      <c r="CR190" s="393" t="e">
        <f t="shared" ca="1" si="222"/>
        <v>#VALUE!</v>
      </c>
      <c r="CS190" s="389" t="e">
        <f t="shared" ca="1" si="223"/>
        <v>#VALUE!</v>
      </c>
      <c r="CT190" s="394"/>
      <c r="CU190" s="372"/>
      <c r="CV190" s="389" t="e">
        <f t="shared" ca="1" si="255"/>
        <v>#VALUE!</v>
      </c>
      <c r="CW190" s="389" t="e">
        <f ca="1">'Site&amp;Soil'!$G$173*EXP('Site&amp;Soil'!$G$174*CV190)</f>
        <v>#VALUE!</v>
      </c>
      <c r="CX190" s="389" t="e">
        <f t="shared" ca="1" si="224"/>
        <v>#VALUE!</v>
      </c>
      <c r="CY190" s="389">
        <f t="shared" si="268"/>
        <v>0</v>
      </c>
      <c r="CZ190" s="390" t="e">
        <f t="shared" ca="1" si="225"/>
        <v>#VALUE!</v>
      </c>
      <c r="DA190" s="391">
        <f t="shared" si="226"/>
        <v>0</v>
      </c>
      <c r="DB190" s="392">
        <f t="shared" si="227"/>
        <v>0</v>
      </c>
      <c r="DC190" s="392" t="e">
        <f t="shared" ca="1" si="256"/>
        <v>#VALUE!</v>
      </c>
      <c r="DD190" s="391" t="e">
        <f t="shared" ca="1" si="257"/>
        <v>#VALUE!</v>
      </c>
      <c r="DE190" s="391" t="e">
        <f t="shared" ca="1" si="228"/>
        <v>#VALUE!</v>
      </c>
      <c r="DF190" s="391" t="e">
        <f t="shared" ca="1" si="229"/>
        <v>#VALUE!</v>
      </c>
      <c r="DG190" s="391" t="e">
        <f t="shared" ca="1" si="230"/>
        <v>#VALUE!</v>
      </c>
      <c r="DH190" s="389" t="e">
        <f t="shared" ca="1" si="231"/>
        <v>#VALUE!</v>
      </c>
      <c r="DI190" s="389" t="e">
        <f t="shared" ca="1" si="232"/>
        <v>#VALUE!</v>
      </c>
      <c r="DJ190" s="393" t="e">
        <f t="shared" ca="1" si="233"/>
        <v>#VALUE!</v>
      </c>
      <c r="DK190" s="389" t="e">
        <f t="shared" ca="1" si="234"/>
        <v>#VALUE!</v>
      </c>
      <c r="DL190" s="394"/>
      <c r="DM190" s="372"/>
      <c r="DN190" s="389" t="e">
        <f t="shared" ca="1" si="258"/>
        <v>#VALUE!</v>
      </c>
      <c r="DO190" s="389" t="e">
        <f ca="1">'Site&amp;Soil'!$H$173*EXP('Site&amp;Soil'!$H$174*DN190)</f>
        <v>#VALUE!</v>
      </c>
      <c r="DP190" s="389" t="e">
        <f t="shared" ca="1" si="235"/>
        <v>#VALUE!</v>
      </c>
      <c r="DQ190" s="389">
        <f t="shared" si="269"/>
        <v>0</v>
      </c>
      <c r="DR190" s="390" t="e">
        <f t="shared" ca="1" si="236"/>
        <v>#VALUE!</v>
      </c>
      <c r="DS190" s="391">
        <f t="shared" si="237"/>
        <v>0</v>
      </c>
      <c r="DT190" s="392">
        <f t="shared" si="238"/>
        <v>0</v>
      </c>
      <c r="DU190" s="392" t="e">
        <f t="shared" ca="1" si="259"/>
        <v>#VALUE!</v>
      </c>
      <c r="DV190" s="391" t="e">
        <f t="shared" ca="1" si="260"/>
        <v>#VALUE!</v>
      </c>
      <c r="DW190" s="391" t="e">
        <f t="shared" ca="1" si="239"/>
        <v>#VALUE!</v>
      </c>
      <c r="DX190" s="391" t="e">
        <f t="shared" ca="1" si="240"/>
        <v>#VALUE!</v>
      </c>
      <c r="DY190" s="391" t="e">
        <f t="shared" ca="1" si="241"/>
        <v>#VALUE!</v>
      </c>
      <c r="DZ190" s="389" t="e">
        <f t="shared" ca="1" si="242"/>
        <v>#VALUE!</v>
      </c>
      <c r="EA190" s="389" t="e">
        <f t="shared" ca="1" si="243"/>
        <v>#VALUE!</v>
      </c>
      <c r="EB190" s="393" t="e">
        <f t="shared" ca="1" si="244"/>
        <v>#VALUE!</v>
      </c>
      <c r="EC190" s="389" t="e">
        <f t="shared" ca="1" si="245"/>
        <v>#VALUE!</v>
      </c>
      <c r="ED190" s="394"/>
      <c r="EE190" s="372"/>
      <c r="EF190" s="392"/>
      <c r="EG190" s="372"/>
      <c r="EH190" s="372"/>
      <c r="EI190" s="372"/>
      <c r="EJ190" s="372"/>
      <c r="EK190" s="372"/>
      <c r="EL190" s="372"/>
      <c r="EM190" s="372"/>
      <c r="EN190" s="372"/>
      <c r="EO190" s="372"/>
      <c r="EP190" s="372"/>
      <c r="EQ190" s="372"/>
      <c r="ER190" s="372"/>
      <c r="ES190" s="372"/>
      <c r="ET190" s="372"/>
    </row>
    <row r="191" spans="1:150" x14ac:dyDescent="0.2">
      <c r="A191" s="372"/>
      <c r="B191" s="372">
        <v>183</v>
      </c>
      <c r="C191" s="372" t="s">
        <v>302</v>
      </c>
      <c r="D191" s="388"/>
      <c r="E191" s="388"/>
      <c r="F191" s="19"/>
      <c r="G191" s="372"/>
      <c r="H191" s="389">
        <f t="shared" ca="1" si="261"/>
        <v>5.9219825512334658</v>
      </c>
      <c r="I191" s="389">
        <f ca="1">'Site&amp;Soil'!$F$173*EXP('Site&amp;Soil'!$F$174*H191)</f>
        <v>0</v>
      </c>
      <c r="J191" s="389">
        <f t="shared" ca="1" si="180"/>
        <v>0.45000000000000007</v>
      </c>
      <c r="K191" s="389">
        <f t="shared" ca="1" si="264"/>
        <v>0.19369872998029833</v>
      </c>
      <c r="L191" s="390">
        <f t="shared" ca="1" si="181"/>
        <v>2.2569114292828201E-3</v>
      </c>
      <c r="M191" s="391">
        <f t="shared" si="182"/>
        <v>0</v>
      </c>
      <c r="N191" s="392">
        <f t="shared" si="183"/>
        <v>0</v>
      </c>
      <c r="O191" s="392">
        <f t="shared" ca="1" si="246"/>
        <v>7229.5277603706327</v>
      </c>
      <c r="P191" s="391">
        <f t="shared" ca="1" si="247"/>
        <v>0.29563904124485457</v>
      </c>
      <c r="Q191" s="391">
        <f t="shared" ca="1" si="184"/>
        <v>1.6316403830697913E-3</v>
      </c>
      <c r="R191" s="391">
        <f t="shared" ca="1" si="185"/>
        <v>2.0627691448476523E-4</v>
      </c>
      <c r="S191" s="391">
        <f t="shared" ca="1" si="186"/>
        <v>3.1674743746333907E-3</v>
      </c>
      <c r="T191" s="389">
        <f t="shared" ca="1" si="187"/>
        <v>5.9251500256080991</v>
      </c>
      <c r="U191" s="389">
        <f t="shared" ca="1" si="188"/>
        <v>0.41631751152364466</v>
      </c>
      <c r="V191" s="393">
        <f t="shared" ca="1" si="189"/>
        <v>2.1463546210776824E-3</v>
      </c>
      <c r="W191" s="389">
        <f t="shared" ca="1" si="190"/>
        <v>-4.769676935728182E-3</v>
      </c>
      <c r="X191" s="394"/>
      <c r="Y191" s="372"/>
      <c r="Z191" s="389">
        <f t="shared" ca="1" si="262"/>
        <v>6.2974945740831876</v>
      </c>
      <c r="AA191" s="389">
        <f ca="1">'Site&amp;Soil'!$G$173*EXP('Site&amp;Soil'!$G$174*Z191)</f>
        <v>0</v>
      </c>
      <c r="AB191" s="389">
        <f t="shared" ca="1" si="191"/>
        <v>0.41625000000000001</v>
      </c>
      <c r="AC191" s="389">
        <f t="shared" si="265"/>
        <v>0</v>
      </c>
      <c r="AD191" s="390">
        <f t="shared" ca="1" si="192"/>
        <v>0</v>
      </c>
      <c r="AE191" s="391">
        <f t="shared" si="193"/>
        <v>0</v>
      </c>
      <c r="AF191" s="392">
        <f t="shared" si="194"/>
        <v>0</v>
      </c>
      <c r="AG191" s="392">
        <f t="shared" ca="1" si="248"/>
        <v>0</v>
      </c>
      <c r="AH191" s="391">
        <f t="shared" ca="1" si="249"/>
        <v>0</v>
      </c>
      <c r="AI191" s="391">
        <f t="shared" ca="1" si="195"/>
        <v>0</v>
      </c>
      <c r="AJ191" s="391">
        <f t="shared" ca="1" si="196"/>
        <v>0</v>
      </c>
      <c r="AK191" s="391">
        <f t="shared" ca="1" si="197"/>
        <v>4.9556015491835487E-4</v>
      </c>
      <c r="AL191" s="389">
        <f t="shared" ca="1" si="198"/>
        <v>6.2979901342381055</v>
      </c>
      <c r="AM191" s="389">
        <f t="shared" ca="1" si="199"/>
        <v>0.54028839337661139</v>
      </c>
      <c r="AN191" s="393">
        <f t="shared" ca="1" si="200"/>
        <v>0</v>
      </c>
      <c r="AO191" s="389">
        <f t="shared" ca="1" si="201"/>
        <v>5.1564074980845224E-3</v>
      </c>
      <c r="AP191" s="394"/>
      <c r="AQ191" s="372"/>
      <c r="AR191" s="389">
        <f t="shared" ca="1" si="263"/>
        <v>4.6599999999999948</v>
      </c>
      <c r="AS191" s="389">
        <f ca="1">'Site&amp;Soil'!$H$173*EXP('Site&amp;Soil'!$H$174*AR191)</f>
        <v>0</v>
      </c>
      <c r="AT191" s="389">
        <f t="shared" ca="1" si="202"/>
        <v>0.38250000000000001</v>
      </c>
      <c r="AU191" s="389">
        <f t="shared" si="266"/>
        <v>0</v>
      </c>
      <c r="AV191" s="390">
        <f t="shared" ca="1" si="203"/>
        <v>0</v>
      </c>
      <c r="AW191" s="391">
        <f t="shared" si="204"/>
        <v>0</v>
      </c>
      <c r="AX191" s="392">
        <f t="shared" si="205"/>
        <v>0</v>
      </c>
      <c r="AY191" s="392">
        <f t="shared" ca="1" si="250"/>
        <v>0</v>
      </c>
      <c r="AZ191" s="391">
        <f t="shared" ca="1" si="251"/>
        <v>0</v>
      </c>
      <c r="BA191" s="391">
        <f t="shared" ca="1" si="206"/>
        <v>0</v>
      </c>
      <c r="BB191" s="391">
        <f t="shared" ca="1" si="207"/>
        <v>0</v>
      </c>
      <c r="BC191" s="391">
        <f t="shared" ca="1" si="208"/>
        <v>0</v>
      </c>
      <c r="BD191" s="389">
        <f t="shared" ca="1" si="209"/>
        <v>4.6599999999999948</v>
      </c>
      <c r="BE191" s="389">
        <f t="shared" ca="1" si="210"/>
        <v>9.9449999999997887E-2</v>
      </c>
      <c r="BF191" s="393">
        <f t="shared" ca="1" si="211"/>
        <v>0</v>
      </c>
      <c r="BG191" s="389">
        <f t="shared" ca="1" si="212"/>
        <v>0</v>
      </c>
      <c r="BH191" s="394"/>
      <c r="BI191" s="372"/>
      <c r="BJ191" s="392"/>
      <c r="BK191" s="372"/>
      <c r="BL191" s="372"/>
      <c r="BM191" s="372"/>
      <c r="BN191" s="372"/>
      <c r="BO191" s="372"/>
      <c r="BP191" s="372"/>
      <c r="BQ191" s="372"/>
      <c r="BR191" s="372"/>
      <c r="BS191" s="372"/>
      <c r="BT191" s="372"/>
      <c r="BU191" s="372"/>
      <c r="BV191" s="372"/>
      <c r="BW191" s="372"/>
      <c r="BX191" s="372"/>
      <c r="BZ191" s="388"/>
      <c r="CA191" s="388"/>
      <c r="CB191" s="19"/>
      <c r="CC191" s="372"/>
      <c r="CD191" s="389" t="e">
        <f t="shared" ca="1" si="252"/>
        <v>#VALUE!</v>
      </c>
      <c r="CE191" s="389" t="e">
        <f ca="1">'Site&amp;Soil'!$F$173*EXP('Site&amp;Soil'!$F$174*CD191)</f>
        <v>#VALUE!</v>
      </c>
      <c r="CF191" s="389" t="e">
        <f t="shared" ca="1" si="213"/>
        <v>#VALUE!</v>
      </c>
      <c r="CG191" s="389">
        <f t="shared" si="267"/>
        <v>0</v>
      </c>
      <c r="CH191" s="390" t="e">
        <f t="shared" ca="1" si="214"/>
        <v>#VALUE!</v>
      </c>
      <c r="CI191" s="391">
        <f t="shared" si="215"/>
        <v>0</v>
      </c>
      <c r="CJ191" s="392">
        <f t="shared" si="216"/>
        <v>0</v>
      </c>
      <c r="CK191" s="392" t="e">
        <f t="shared" ca="1" si="253"/>
        <v>#VALUE!</v>
      </c>
      <c r="CL191" s="391" t="e">
        <f t="shared" ca="1" si="254"/>
        <v>#VALUE!</v>
      </c>
      <c r="CM191" s="391" t="e">
        <f t="shared" ca="1" si="217"/>
        <v>#VALUE!</v>
      </c>
      <c r="CN191" s="391" t="e">
        <f t="shared" ca="1" si="218"/>
        <v>#VALUE!</v>
      </c>
      <c r="CO191" s="391" t="e">
        <f t="shared" ca="1" si="219"/>
        <v>#VALUE!</v>
      </c>
      <c r="CP191" s="389" t="e">
        <f t="shared" ca="1" si="220"/>
        <v>#VALUE!</v>
      </c>
      <c r="CQ191" s="389" t="e">
        <f t="shared" ca="1" si="221"/>
        <v>#VALUE!</v>
      </c>
      <c r="CR191" s="393" t="e">
        <f t="shared" ca="1" si="222"/>
        <v>#VALUE!</v>
      </c>
      <c r="CS191" s="389" t="e">
        <f t="shared" ca="1" si="223"/>
        <v>#VALUE!</v>
      </c>
      <c r="CT191" s="394"/>
      <c r="CU191" s="372"/>
      <c r="CV191" s="389" t="e">
        <f t="shared" ca="1" si="255"/>
        <v>#VALUE!</v>
      </c>
      <c r="CW191" s="389" t="e">
        <f ca="1">'Site&amp;Soil'!$G$173*EXP('Site&amp;Soil'!$G$174*CV191)</f>
        <v>#VALUE!</v>
      </c>
      <c r="CX191" s="389" t="e">
        <f t="shared" ca="1" si="224"/>
        <v>#VALUE!</v>
      </c>
      <c r="CY191" s="389">
        <f t="shared" si="268"/>
        <v>0</v>
      </c>
      <c r="CZ191" s="390" t="e">
        <f t="shared" ca="1" si="225"/>
        <v>#VALUE!</v>
      </c>
      <c r="DA191" s="391">
        <f t="shared" si="226"/>
        <v>0</v>
      </c>
      <c r="DB191" s="392">
        <f t="shared" si="227"/>
        <v>0</v>
      </c>
      <c r="DC191" s="392" t="e">
        <f t="shared" ca="1" si="256"/>
        <v>#VALUE!</v>
      </c>
      <c r="DD191" s="391" t="e">
        <f t="shared" ca="1" si="257"/>
        <v>#VALUE!</v>
      </c>
      <c r="DE191" s="391" t="e">
        <f t="shared" ca="1" si="228"/>
        <v>#VALUE!</v>
      </c>
      <c r="DF191" s="391" t="e">
        <f t="shared" ca="1" si="229"/>
        <v>#VALUE!</v>
      </c>
      <c r="DG191" s="391" t="e">
        <f t="shared" ca="1" si="230"/>
        <v>#VALUE!</v>
      </c>
      <c r="DH191" s="389" t="e">
        <f t="shared" ca="1" si="231"/>
        <v>#VALUE!</v>
      </c>
      <c r="DI191" s="389" t="e">
        <f t="shared" ca="1" si="232"/>
        <v>#VALUE!</v>
      </c>
      <c r="DJ191" s="393" t="e">
        <f t="shared" ca="1" si="233"/>
        <v>#VALUE!</v>
      </c>
      <c r="DK191" s="389" t="e">
        <f t="shared" ca="1" si="234"/>
        <v>#VALUE!</v>
      </c>
      <c r="DL191" s="394"/>
      <c r="DM191" s="372"/>
      <c r="DN191" s="389" t="e">
        <f t="shared" ca="1" si="258"/>
        <v>#VALUE!</v>
      </c>
      <c r="DO191" s="389" t="e">
        <f ca="1">'Site&amp;Soil'!$H$173*EXP('Site&amp;Soil'!$H$174*DN191)</f>
        <v>#VALUE!</v>
      </c>
      <c r="DP191" s="389" t="e">
        <f t="shared" ca="1" si="235"/>
        <v>#VALUE!</v>
      </c>
      <c r="DQ191" s="389">
        <f t="shared" si="269"/>
        <v>0</v>
      </c>
      <c r="DR191" s="390" t="e">
        <f t="shared" ca="1" si="236"/>
        <v>#VALUE!</v>
      </c>
      <c r="DS191" s="391">
        <f t="shared" si="237"/>
        <v>0</v>
      </c>
      <c r="DT191" s="392">
        <f t="shared" si="238"/>
        <v>0</v>
      </c>
      <c r="DU191" s="392" t="e">
        <f t="shared" ca="1" si="259"/>
        <v>#VALUE!</v>
      </c>
      <c r="DV191" s="391" t="e">
        <f t="shared" ca="1" si="260"/>
        <v>#VALUE!</v>
      </c>
      <c r="DW191" s="391" t="e">
        <f t="shared" ca="1" si="239"/>
        <v>#VALUE!</v>
      </c>
      <c r="DX191" s="391" t="e">
        <f t="shared" ca="1" si="240"/>
        <v>#VALUE!</v>
      </c>
      <c r="DY191" s="391" t="e">
        <f t="shared" ca="1" si="241"/>
        <v>#VALUE!</v>
      </c>
      <c r="DZ191" s="389" t="e">
        <f t="shared" ca="1" si="242"/>
        <v>#VALUE!</v>
      </c>
      <c r="EA191" s="389" t="e">
        <f t="shared" ca="1" si="243"/>
        <v>#VALUE!</v>
      </c>
      <c r="EB191" s="393" t="e">
        <f t="shared" ca="1" si="244"/>
        <v>#VALUE!</v>
      </c>
      <c r="EC191" s="389" t="e">
        <f t="shared" ca="1" si="245"/>
        <v>#VALUE!</v>
      </c>
      <c r="ED191" s="394"/>
      <c r="EE191" s="372"/>
      <c r="EF191" s="392"/>
      <c r="EG191" s="372"/>
      <c r="EH191" s="372"/>
      <c r="EI191" s="372"/>
      <c r="EJ191" s="372"/>
      <c r="EK191" s="372"/>
      <c r="EL191" s="372"/>
      <c r="EM191" s="372"/>
      <c r="EN191" s="372"/>
      <c r="EO191" s="372"/>
      <c r="EP191" s="372"/>
      <c r="EQ191" s="372"/>
      <c r="ER191" s="372"/>
      <c r="ES191" s="372"/>
      <c r="ET191" s="372"/>
    </row>
    <row r="192" spans="1:150" x14ac:dyDescent="0.2">
      <c r="A192" s="372"/>
      <c r="B192" s="372">
        <v>184</v>
      </c>
      <c r="C192" s="372" t="s">
        <v>303</v>
      </c>
      <c r="D192" s="388"/>
      <c r="E192" s="388"/>
      <c r="F192" s="19"/>
      <c r="G192" s="372"/>
      <c r="H192" s="389">
        <f t="shared" ca="1" si="261"/>
        <v>5.9203803486723707</v>
      </c>
      <c r="I192" s="389">
        <f ca="1">'Site&amp;Soil'!$F$173*EXP('Site&amp;Soil'!$F$174*H192)</f>
        <v>0</v>
      </c>
      <c r="J192" s="389">
        <f t="shared" ca="1" si="180"/>
        <v>0.45000000000000007</v>
      </c>
      <c r="K192" s="389">
        <f t="shared" ca="1" si="264"/>
        <v>0.2566091252630372</v>
      </c>
      <c r="L192" s="390">
        <f t="shared" ca="1" si="181"/>
        <v>3.0012725987943883E-3</v>
      </c>
      <c r="M192" s="391">
        <f t="shared" si="182"/>
        <v>0</v>
      </c>
      <c r="N192" s="392">
        <f t="shared" si="183"/>
        <v>0</v>
      </c>
      <c r="O192" s="392">
        <f t="shared" ca="1" si="246"/>
        <v>7189.6277884498904</v>
      </c>
      <c r="P192" s="391">
        <f t="shared" ca="1" si="247"/>
        <v>0.29400740086178478</v>
      </c>
      <c r="Q192" s="391">
        <f t="shared" ca="1" si="184"/>
        <v>2.1578032877005355E-3</v>
      </c>
      <c r="R192" s="391">
        <f t="shared" ca="1" si="185"/>
        <v>2.7258606581869848E-4</v>
      </c>
      <c r="S192" s="391">
        <f t="shared" ca="1" si="186"/>
        <v>4.189371604181859E-3</v>
      </c>
      <c r="T192" s="389">
        <f t="shared" ca="1" si="187"/>
        <v>5.9245697202765522</v>
      </c>
      <c r="U192" s="389">
        <f t="shared" ca="1" si="188"/>
        <v>0.41605637412444851</v>
      </c>
      <c r="V192" s="393">
        <f t="shared" ca="1" si="189"/>
        <v>2.8378797982002114E-3</v>
      </c>
      <c r="W192" s="389">
        <f t="shared" ca="1" si="190"/>
        <v>-6.3063995515560247E-3</v>
      </c>
      <c r="X192" s="394"/>
      <c r="Y192" s="372"/>
      <c r="Z192" s="389">
        <f t="shared" ca="1" si="262"/>
        <v>6.30314654173619</v>
      </c>
      <c r="AA192" s="389">
        <f ca="1">'Site&amp;Soil'!$G$173*EXP('Site&amp;Soil'!$G$174*Z192)</f>
        <v>0</v>
      </c>
      <c r="AB192" s="389">
        <f t="shared" ca="1" si="191"/>
        <v>0.41625000000000001</v>
      </c>
      <c r="AC192" s="389">
        <f t="shared" si="265"/>
        <v>0</v>
      </c>
      <c r="AD192" s="390">
        <f t="shared" ca="1" si="192"/>
        <v>0</v>
      </c>
      <c r="AE192" s="391">
        <f t="shared" si="193"/>
        <v>0</v>
      </c>
      <c r="AF192" s="392">
        <f t="shared" si="194"/>
        <v>0</v>
      </c>
      <c r="AG192" s="392">
        <f t="shared" ca="1" si="248"/>
        <v>0</v>
      </c>
      <c r="AH192" s="391">
        <f t="shared" ca="1" si="249"/>
        <v>0</v>
      </c>
      <c r="AI192" s="391">
        <f t="shared" ca="1" si="195"/>
        <v>0</v>
      </c>
      <c r="AJ192" s="391">
        <f t="shared" ca="1" si="196"/>
        <v>0</v>
      </c>
      <c r="AK192" s="391">
        <f t="shared" ca="1" si="197"/>
        <v>6.5486141938426057E-4</v>
      </c>
      <c r="AL192" s="389">
        <f t="shared" ca="1" si="198"/>
        <v>6.3038014031555747</v>
      </c>
      <c r="AM192" s="389">
        <f t="shared" ca="1" si="199"/>
        <v>0.54270733406350802</v>
      </c>
      <c r="AN192" s="393">
        <f t="shared" ca="1" si="200"/>
        <v>0</v>
      </c>
      <c r="AO192" s="389">
        <f t="shared" ca="1" si="201"/>
        <v>6.817729244925433E-3</v>
      </c>
      <c r="AP192" s="394"/>
      <c r="AQ192" s="372"/>
      <c r="AR192" s="389">
        <f t="shared" ca="1" si="263"/>
        <v>4.6599999999999948</v>
      </c>
      <c r="AS192" s="389">
        <f ca="1">'Site&amp;Soil'!$H$173*EXP('Site&amp;Soil'!$H$174*AR192)</f>
        <v>0</v>
      </c>
      <c r="AT192" s="389">
        <f t="shared" ca="1" si="202"/>
        <v>0.38250000000000001</v>
      </c>
      <c r="AU192" s="389">
        <f t="shared" si="266"/>
        <v>0</v>
      </c>
      <c r="AV192" s="390">
        <f t="shared" ca="1" si="203"/>
        <v>0</v>
      </c>
      <c r="AW192" s="391">
        <f t="shared" si="204"/>
        <v>0</v>
      </c>
      <c r="AX192" s="392">
        <f t="shared" si="205"/>
        <v>0</v>
      </c>
      <c r="AY192" s="392">
        <f t="shared" ca="1" si="250"/>
        <v>0</v>
      </c>
      <c r="AZ192" s="391">
        <f t="shared" ca="1" si="251"/>
        <v>0</v>
      </c>
      <c r="BA192" s="391">
        <f t="shared" ca="1" si="206"/>
        <v>0</v>
      </c>
      <c r="BB192" s="391">
        <f t="shared" ca="1" si="207"/>
        <v>0</v>
      </c>
      <c r="BC192" s="391">
        <f t="shared" ca="1" si="208"/>
        <v>0</v>
      </c>
      <c r="BD192" s="389">
        <f t="shared" ca="1" si="209"/>
        <v>4.6599999999999948</v>
      </c>
      <c r="BE192" s="389">
        <f t="shared" ca="1" si="210"/>
        <v>9.9449999999997887E-2</v>
      </c>
      <c r="BF192" s="393">
        <f t="shared" ca="1" si="211"/>
        <v>0</v>
      </c>
      <c r="BG192" s="389">
        <f t="shared" ca="1" si="212"/>
        <v>0</v>
      </c>
      <c r="BH192" s="394"/>
      <c r="BI192" s="372"/>
      <c r="BJ192" s="392"/>
      <c r="BK192" s="372"/>
      <c r="BL192" s="372"/>
      <c r="BM192" s="372"/>
      <c r="BN192" s="372"/>
      <c r="BO192" s="372"/>
      <c r="BP192" s="372"/>
      <c r="BQ192" s="372"/>
      <c r="BR192" s="372"/>
      <c r="BS192" s="372"/>
      <c r="BT192" s="372"/>
      <c r="BU192" s="372"/>
      <c r="BV192" s="372"/>
      <c r="BW192" s="372"/>
      <c r="BX192" s="372"/>
      <c r="BZ192" s="388"/>
      <c r="CA192" s="388"/>
      <c r="CB192" s="19"/>
      <c r="CC192" s="372"/>
      <c r="CD192" s="389" t="e">
        <f t="shared" ca="1" si="252"/>
        <v>#VALUE!</v>
      </c>
      <c r="CE192" s="389" t="e">
        <f ca="1">'Site&amp;Soil'!$F$173*EXP('Site&amp;Soil'!$F$174*CD192)</f>
        <v>#VALUE!</v>
      </c>
      <c r="CF192" s="389" t="e">
        <f t="shared" ca="1" si="213"/>
        <v>#VALUE!</v>
      </c>
      <c r="CG192" s="389">
        <f t="shared" si="267"/>
        <v>0</v>
      </c>
      <c r="CH192" s="390" t="e">
        <f t="shared" ca="1" si="214"/>
        <v>#VALUE!</v>
      </c>
      <c r="CI192" s="391">
        <f t="shared" si="215"/>
        <v>0</v>
      </c>
      <c r="CJ192" s="392">
        <f t="shared" si="216"/>
        <v>0</v>
      </c>
      <c r="CK192" s="392" t="e">
        <f t="shared" ca="1" si="253"/>
        <v>#VALUE!</v>
      </c>
      <c r="CL192" s="391" t="e">
        <f t="shared" ca="1" si="254"/>
        <v>#VALUE!</v>
      </c>
      <c r="CM192" s="391" t="e">
        <f t="shared" ca="1" si="217"/>
        <v>#VALUE!</v>
      </c>
      <c r="CN192" s="391" t="e">
        <f t="shared" ca="1" si="218"/>
        <v>#VALUE!</v>
      </c>
      <c r="CO192" s="391" t="e">
        <f t="shared" ca="1" si="219"/>
        <v>#VALUE!</v>
      </c>
      <c r="CP192" s="389" t="e">
        <f t="shared" ca="1" si="220"/>
        <v>#VALUE!</v>
      </c>
      <c r="CQ192" s="389" t="e">
        <f t="shared" ca="1" si="221"/>
        <v>#VALUE!</v>
      </c>
      <c r="CR192" s="393" t="e">
        <f t="shared" ca="1" si="222"/>
        <v>#VALUE!</v>
      </c>
      <c r="CS192" s="389" t="e">
        <f t="shared" ca="1" si="223"/>
        <v>#VALUE!</v>
      </c>
      <c r="CT192" s="394"/>
      <c r="CU192" s="372"/>
      <c r="CV192" s="389" t="e">
        <f t="shared" ca="1" si="255"/>
        <v>#VALUE!</v>
      </c>
      <c r="CW192" s="389" t="e">
        <f ca="1">'Site&amp;Soil'!$G$173*EXP('Site&amp;Soil'!$G$174*CV192)</f>
        <v>#VALUE!</v>
      </c>
      <c r="CX192" s="389" t="e">
        <f t="shared" ca="1" si="224"/>
        <v>#VALUE!</v>
      </c>
      <c r="CY192" s="389">
        <f t="shared" si="268"/>
        <v>0</v>
      </c>
      <c r="CZ192" s="390" t="e">
        <f t="shared" ca="1" si="225"/>
        <v>#VALUE!</v>
      </c>
      <c r="DA192" s="391">
        <f t="shared" si="226"/>
        <v>0</v>
      </c>
      <c r="DB192" s="392">
        <f t="shared" si="227"/>
        <v>0</v>
      </c>
      <c r="DC192" s="392" t="e">
        <f t="shared" ca="1" si="256"/>
        <v>#VALUE!</v>
      </c>
      <c r="DD192" s="391" t="e">
        <f t="shared" ca="1" si="257"/>
        <v>#VALUE!</v>
      </c>
      <c r="DE192" s="391" t="e">
        <f t="shared" ca="1" si="228"/>
        <v>#VALUE!</v>
      </c>
      <c r="DF192" s="391" t="e">
        <f t="shared" ca="1" si="229"/>
        <v>#VALUE!</v>
      </c>
      <c r="DG192" s="391" t="e">
        <f t="shared" ca="1" si="230"/>
        <v>#VALUE!</v>
      </c>
      <c r="DH192" s="389" t="e">
        <f t="shared" ca="1" si="231"/>
        <v>#VALUE!</v>
      </c>
      <c r="DI192" s="389" t="e">
        <f t="shared" ca="1" si="232"/>
        <v>#VALUE!</v>
      </c>
      <c r="DJ192" s="393" t="e">
        <f t="shared" ca="1" si="233"/>
        <v>#VALUE!</v>
      </c>
      <c r="DK192" s="389" t="e">
        <f t="shared" ca="1" si="234"/>
        <v>#VALUE!</v>
      </c>
      <c r="DL192" s="394"/>
      <c r="DM192" s="372"/>
      <c r="DN192" s="389" t="e">
        <f t="shared" ca="1" si="258"/>
        <v>#VALUE!</v>
      </c>
      <c r="DO192" s="389" t="e">
        <f ca="1">'Site&amp;Soil'!$H$173*EXP('Site&amp;Soil'!$H$174*DN192)</f>
        <v>#VALUE!</v>
      </c>
      <c r="DP192" s="389" t="e">
        <f t="shared" ca="1" si="235"/>
        <v>#VALUE!</v>
      </c>
      <c r="DQ192" s="389">
        <f t="shared" si="269"/>
        <v>0</v>
      </c>
      <c r="DR192" s="390" t="e">
        <f t="shared" ca="1" si="236"/>
        <v>#VALUE!</v>
      </c>
      <c r="DS192" s="391">
        <f t="shared" si="237"/>
        <v>0</v>
      </c>
      <c r="DT192" s="392">
        <f t="shared" si="238"/>
        <v>0</v>
      </c>
      <c r="DU192" s="392" t="e">
        <f t="shared" ca="1" si="259"/>
        <v>#VALUE!</v>
      </c>
      <c r="DV192" s="391" t="e">
        <f t="shared" ca="1" si="260"/>
        <v>#VALUE!</v>
      </c>
      <c r="DW192" s="391" t="e">
        <f t="shared" ca="1" si="239"/>
        <v>#VALUE!</v>
      </c>
      <c r="DX192" s="391" t="e">
        <f t="shared" ca="1" si="240"/>
        <v>#VALUE!</v>
      </c>
      <c r="DY192" s="391" t="e">
        <f t="shared" ca="1" si="241"/>
        <v>#VALUE!</v>
      </c>
      <c r="DZ192" s="389" t="e">
        <f t="shared" ca="1" si="242"/>
        <v>#VALUE!</v>
      </c>
      <c r="EA192" s="389" t="e">
        <f t="shared" ca="1" si="243"/>
        <v>#VALUE!</v>
      </c>
      <c r="EB192" s="393" t="e">
        <f t="shared" ca="1" si="244"/>
        <v>#VALUE!</v>
      </c>
      <c r="EC192" s="389" t="e">
        <f t="shared" ca="1" si="245"/>
        <v>#VALUE!</v>
      </c>
      <c r="ED192" s="394"/>
      <c r="EE192" s="372"/>
      <c r="EF192" s="392"/>
      <c r="EG192" s="372"/>
      <c r="EH192" s="372"/>
      <c r="EI192" s="372"/>
      <c r="EJ192" s="372"/>
      <c r="EK192" s="372"/>
      <c r="EL192" s="372"/>
      <c r="EM192" s="372"/>
      <c r="EN192" s="372"/>
      <c r="EO192" s="372"/>
      <c r="EP192" s="372"/>
      <c r="EQ192" s="372"/>
      <c r="ER192" s="372"/>
      <c r="ES192" s="372"/>
      <c r="ET192" s="372"/>
    </row>
    <row r="193" spans="1:150" x14ac:dyDescent="0.2">
      <c r="A193" s="372"/>
      <c r="B193" s="372">
        <v>185</v>
      </c>
      <c r="C193" s="372" t="s">
        <v>304</v>
      </c>
      <c r="D193" s="388"/>
      <c r="E193" s="388"/>
      <c r="F193" s="19"/>
      <c r="G193" s="372"/>
      <c r="H193" s="389">
        <f t="shared" ca="1" si="261"/>
        <v>5.9182633207249964</v>
      </c>
      <c r="I193" s="389">
        <f ca="1">'Site&amp;Soil'!$F$173*EXP('Site&amp;Soil'!$F$174*H193)</f>
        <v>0</v>
      </c>
      <c r="J193" s="389">
        <f t="shared" ca="1" si="180"/>
        <v>0.45000000000000007</v>
      </c>
      <c r="K193" s="389">
        <f t="shared" ca="1" si="264"/>
        <v>0.31935521622611851</v>
      </c>
      <c r="L193" s="390">
        <f t="shared" ca="1" si="181"/>
        <v>3.7538895057416164E-3</v>
      </c>
      <c r="M193" s="391">
        <f t="shared" si="182"/>
        <v>0</v>
      </c>
      <c r="N193" s="392">
        <f t="shared" si="183"/>
        <v>0</v>
      </c>
      <c r="O193" s="392">
        <f t="shared" ca="1" si="246"/>
        <v>7136.8610811024337</v>
      </c>
      <c r="P193" s="391">
        <f t="shared" ca="1" si="247"/>
        <v>0.29184959757408424</v>
      </c>
      <c r="Q193" s="391">
        <f t="shared" ca="1" si="184"/>
        <v>2.6790987916286194E-3</v>
      </c>
      <c r="R193" s="391">
        <f t="shared" ca="1" si="185"/>
        <v>3.3809613081440799E-4</v>
      </c>
      <c r="S193" s="391">
        <f t="shared" ca="1" si="186"/>
        <v>5.2022281351426919E-3</v>
      </c>
      <c r="T193" s="389">
        <f t="shared" ca="1" si="187"/>
        <v>5.9234655488601389</v>
      </c>
      <c r="U193" s="389">
        <f t="shared" ca="1" si="188"/>
        <v>0.41555949698706257</v>
      </c>
      <c r="V193" s="393">
        <f t="shared" ca="1" si="189"/>
        <v>3.5186233056069319E-3</v>
      </c>
      <c r="W193" s="389">
        <f t="shared" ca="1" si="190"/>
        <v>-7.8191629013487363E-3</v>
      </c>
      <c r="X193" s="394"/>
      <c r="Y193" s="372"/>
      <c r="Z193" s="389">
        <f t="shared" ca="1" si="262"/>
        <v>6.3106191324005003</v>
      </c>
      <c r="AA193" s="389">
        <f ca="1">'Site&amp;Soil'!$G$173*EXP('Site&amp;Soil'!$G$174*Z193)</f>
        <v>0</v>
      </c>
      <c r="AB193" s="389">
        <f t="shared" ca="1" si="191"/>
        <v>0.41625000000000001</v>
      </c>
      <c r="AC193" s="389">
        <f t="shared" si="265"/>
        <v>0</v>
      </c>
      <c r="AD193" s="390">
        <f t="shared" ca="1" si="192"/>
        <v>0</v>
      </c>
      <c r="AE193" s="391">
        <f t="shared" si="193"/>
        <v>0</v>
      </c>
      <c r="AF193" s="392">
        <f t="shared" si="194"/>
        <v>0</v>
      </c>
      <c r="AG193" s="392">
        <f t="shared" ca="1" si="248"/>
        <v>0</v>
      </c>
      <c r="AH193" s="391">
        <f t="shared" ca="1" si="249"/>
        <v>0</v>
      </c>
      <c r="AI193" s="391">
        <f t="shared" ca="1" si="195"/>
        <v>0</v>
      </c>
      <c r="AJ193" s="391">
        <f t="shared" ca="1" si="196"/>
        <v>0</v>
      </c>
      <c r="AK193" s="391">
        <f t="shared" ca="1" si="197"/>
        <v>8.1224295691149071E-4</v>
      </c>
      <c r="AL193" s="389">
        <f t="shared" ca="1" si="198"/>
        <v>6.3114313753574116</v>
      </c>
      <c r="AM193" s="389">
        <f t="shared" ca="1" si="199"/>
        <v>0.54588330999252255</v>
      </c>
      <c r="AN193" s="393">
        <f t="shared" ca="1" si="200"/>
        <v>0</v>
      </c>
      <c r="AO193" s="389">
        <f t="shared" ca="1" si="201"/>
        <v>8.4531490825391752E-3</v>
      </c>
      <c r="AP193" s="394"/>
      <c r="AQ193" s="372"/>
      <c r="AR193" s="389">
        <f t="shared" ca="1" si="263"/>
        <v>4.6599999999999948</v>
      </c>
      <c r="AS193" s="389">
        <f ca="1">'Site&amp;Soil'!$H$173*EXP('Site&amp;Soil'!$H$174*AR193)</f>
        <v>0</v>
      </c>
      <c r="AT193" s="389">
        <f t="shared" ca="1" si="202"/>
        <v>0.38250000000000001</v>
      </c>
      <c r="AU193" s="389">
        <f t="shared" si="266"/>
        <v>0</v>
      </c>
      <c r="AV193" s="390">
        <f t="shared" ca="1" si="203"/>
        <v>0</v>
      </c>
      <c r="AW193" s="391">
        <f t="shared" si="204"/>
        <v>0</v>
      </c>
      <c r="AX193" s="392">
        <f t="shared" si="205"/>
        <v>0</v>
      </c>
      <c r="AY193" s="392">
        <f t="shared" ca="1" si="250"/>
        <v>0</v>
      </c>
      <c r="AZ193" s="391">
        <f t="shared" ca="1" si="251"/>
        <v>0</v>
      </c>
      <c r="BA193" s="391">
        <f t="shared" ca="1" si="206"/>
        <v>0</v>
      </c>
      <c r="BB193" s="391">
        <f t="shared" ca="1" si="207"/>
        <v>0</v>
      </c>
      <c r="BC193" s="391">
        <f t="shared" ca="1" si="208"/>
        <v>0</v>
      </c>
      <c r="BD193" s="389">
        <f t="shared" ca="1" si="209"/>
        <v>4.6599999999999948</v>
      </c>
      <c r="BE193" s="389">
        <f t="shared" ca="1" si="210"/>
        <v>9.9449999999997887E-2</v>
      </c>
      <c r="BF193" s="393">
        <f t="shared" ca="1" si="211"/>
        <v>0</v>
      </c>
      <c r="BG193" s="389">
        <f t="shared" ca="1" si="212"/>
        <v>0</v>
      </c>
      <c r="BH193" s="394"/>
      <c r="BI193" s="372"/>
      <c r="BJ193" s="392"/>
      <c r="BK193" s="372"/>
      <c r="BL193" s="372"/>
      <c r="BM193" s="372"/>
      <c r="BN193" s="372"/>
      <c r="BO193" s="372"/>
      <c r="BP193" s="372"/>
      <c r="BQ193" s="372"/>
      <c r="BR193" s="372"/>
      <c r="BS193" s="372"/>
      <c r="BT193" s="372"/>
      <c r="BU193" s="372"/>
      <c r="BV193" s="372"/>
      <c r="BW193" s="372"/>
      <c r="BX193" s="372"/>
      <c r="BZ193" s="388"/>
      <c r="CA193" s="388"/>
      <c r="CB193" s="19"/>
      <c r="CC193" s="372"/>
      <c r="CD193" s="389" t="e">
        <f t="shared" ca="1" si="252"/>
        <v>#VALUE!</v>
      </c>
      <c r="CE193" s="389" t="e">
        <f ca="1">'Site&amp;Soil'!$F$173*EXP('Site&amp;Soil'!$F$174*CD193)</f>
        <v>#VALUE!</v>
      </c>
      <c r="CF193" s="389" t="e">
        <f t="shared" ca="1" si="213"/>
        <v>#VALUE!</v>
      </c>
      <c r="CG193" s="389">
        <f t="shared" si="267"/>
        <v>0</v>
      </c>
      <c r="CH193" s="390" t="e">
        <f t="shared" ca="1" si="214"/>
        <v>#VALUE!</v>
      </c>
      <c r="CI193" s="391">
        <f t="shared" si="215"/>
        <v>0</v>
      </c>
      <c r="CJ193" s="392">
        <f t="shared" si="216"/>
        <v>0</v>
      </c>
      <c r="CK193" s="392" t="e">
        <f t="shared" ca="1" si="253"/>
        <v>#VALUE!</v>
      </c>
      <c r="CL193" s="391" t="e">
        <f t="shared" ca="1" si="254"/>
        <v>#VALUE!</v>
      </c>
      <c r="CM193" s="391" t="e">
        <f t="shared" ca="1" si="217"/>
        <v>#VALUE!</v>
      </c>
      <c r="CN193" s="391" t="e">
        <f t="shared" ca="1" si="218"/>
        <v>#VALUE!</v>
      </c>
      <c r="CO193" s="391" t="e">
        <f t="shared" ca="1" si="219"/>
        <v>#VALUE!</v>
      </c>
      <c r="CP193" s="389" t="e">
        <f t="shared" ca="1" si="220"/>
        <v>#VALUE!</v>
      </c>
      <c r="CQ193" s="389" t="e">
        <f t="shared" ca="1" si="221"/>
        <v>#VALUE!</v>
      </c>
      <c r="CR193" s="393" t="e">
        <f t="shared" ca="1" si="222"/>
        <v>#VALUE!</v>
      </c>
      <c r="CS193" s="389" t="e">
        <f t="shared" ca="1" si="223"/>
        <v>#VALUE!</v>
      </c>
      <c r="CT193" s="394"/>
      <c r="CU193" s="372"/>
      <c r="CV193" s="389" t="e">
        <f t="shared" ca="1" si="255"/>
        <v>#VALUE!</v>
      </c>
      <c r="CW193" s="389" t="e">
        <f ca="1">'Site&amp;Soil'!$G$173*EXP('Site&amp;Soil'!$G$174*CV193)</f>
        <v>#VALUE!</v>
      </c>
      <c r="CX193" s="389" t="e">
        <f t="shared" ca="1" si="224"/>
        <v>#VALUE!</v>
      </c>
      <c r="CY193" s="389">
        <f t="shared" si="268"/>
        <v>0</v>
      </c>
      <c r="CZ193" s="390" t="e">
        <f t="shared" ca="1" si="225"/>
        <v>#VALUE!</v>
      </c>
      <c r="DA193" s="391">
        <f t="shared" si="226"/>
        <v>0</v>
      </c>
      <c r="DB193" s="392">
        <f t="shared" si="227"/>
        <v>0</v>
      </c>
      <c r="DC193" s="392" t="e">
        <f t="shared" ca="1" si="256"/>
        <v>#VALUE!</v>
      </c>
      <c r="DD193" s="391" t="e">
        <f t="shared" ca="1" si="257"/>
        <v>#VALUE!</v>
      </c>
      <c r="DE193" s="391" t="e">
        <f t="shared" ca="1" si="228"/>
        <v>#VALUE!</v>
      </c>
      <c r="DF193" s="391" t="e">
        <f t="shared" ca="1" si="229"/>
        <v>#VALUE!</v>
      </c>
      <c r="DG193" s="391" t="e">
        <f t="shared" ca="1" si="230"/>
        <v>#VALUE!</v>
      </c>
      <c r="DH193" s="389" t="e">
        <f t="shared" ca="1" si="231"/>
        <v>#VALUE!</v>
      </c>
      <c r="DI193" s="389" t="e">
        <f t="shared" ca="1" si="232"/>
        <v>#VALUE!</v>
      </c>
      <c r="DJ193" s="393" t="e">
        <f t="shared" ca="1" si="233"/>
        <v>#VALUE!</v>
      </c>
      <c r="DK193" s="389" t="e">
        <f t="shared" ca="1" si="234"/>
        <v>#VALUE!</v>
      </c>
      <c r="DL193" s="394"/>
      <c r="DM193" s="372"/>
      <c r="DN193" s="389" t="e">
        <f t="shared" ca="1" si="258"/>
        <v>#VALUE!</v>
      </c>
      <c r="DO193" s="389" t="e">
        <f ca="1">'Site&amp;Soil'!$H$173*EXP('Site&amp;Soil'!$H$174*DN193)</f>
        <v>#VALUE!</v>
      </c>
      <c r="DP193" s="389" t="e">
        <f t="shared" ca="1" si="235"/>
        <v>#VALUE!</v>
      </c>
      <c r="DQ193" s="389">
        <f t="shared" si="269"/>
        <v>0</v>
      </c>
      <c r="DR193" s="390" t="e">
        <f t="shared" ca="1" si="236"/>
        <v>#VALUE!</v>
      </c>
      <c r="DS193" s="391">
        <f t="shared" si="237"/>
        <v>0</v>
      </c>
      <c r="DT193" s="392">
        <f t="shared" si="238"/>
        <v>0</v>
      </c>
      <c r="DU193" s="392" t="e">
        <f t="shared" ca="1" si="259"/>
        <v>#VALUE!</v>
      </c>
      <c r="DV193" s="391" t="e">
        <f t="shared" ca="1" si="260"/>
        <v>#VALUE!</v>
      </c>
      <c r="DW193" s="391" t="e">
        <f t="shared" ca="1" si="239"/>
        <v>#VALUE!</v>
      </c>
      <c r="DX193" s="391" t="e">
        <f t="shared" ca="1" si="240"/>
        <v>#VALUE!</v>
      </c>
      <c r="DY193" s="391" t="e">
        <f t="shared" ca="1" si="241"/>
        <v>#VALUE!</v>
      </c>
      <c r="DZ193" s="389" t="e">
        <f t="shared" ca="1" si="242"/>
        <v>#VALUE!</v>
      </c>
      <c r="EA193" s="389" t="e">
        <f t="shared" ca="1" si="243"/>
        <v>#VALUE!</v>
      </c>
      <c r="EB193" s="393" t="e">
        <f t="shared" ca="1" si="244"/>
        <v>#VALUE!</v>
      </c>
      <c r="EC193" s="389" t="e">
        <f t="shared" ca="1" si="245"/>
        <v>#VALUE!</v>
      </c>
      <c r="ED193" s="394"/>
      <c r="EE193" s="372"/>
      <c r="EF193" s="392"/>
      <c r="EG193" s="372"/>
      <c r="EH193" s="372"/>
      <c r="EI193" s="372"/>
      <c r="EJ193" s="372"/>
      <c r="EK193" s="372"/>
      <c r="EL193" s="372"/>
      <c r="EM193" s="372"/>
      <c r="EN193" s="372"/>
      <c r="EO193" s="372"/>
      <c r="EP193" s="372"/>
      <c r="EQ193" s="372"/>
      <c r="ER193" s="372"/>
      <c r="ES193" s="372"/>
      <c r="ET193" s="372"/>
    </row>
    <row r="194" spans="1:150" x14ac:dyDescent="0.2">
      <c r="A194" s="372"/>
      <c r="B194" s="372">
        <v>186</v>
      </c>
      <c r="C194" s="372" t="s">
        <v>305</v>
      </c>
      <c r="D194" s="388"/>
      <c r="E194" s="388"/>
      <c r="F194" s="19"/>
      <c r="G194" s="372"/>
      <c r="H194" s="389">
        <f t="shared" ca="1" si="261"/>
        <v>5.91564638595879</v>
      </c>
      <c r="I194" s="389">
        <f ca="1">'Site&amp;Soil'!$F$173*EXP('Site&amp;Soil'!$F$174*H194)</f>
        <v>0</v>
      </c>
      <c r="J194" s="389">
        <f t="shared" ca="1" si="180"/>
        <v>0.45000000000000007</v>
      </c>
      <c r="K194" s="389">
        <f t="shared" ca="1" si="264"/>
        <v>0.37336407417040579</v>
      </c>
      <c r="L194" s="390">
        <f t="shared" ca="1" si="181"/>
        <v>4.4159801998952218E-3</v>
      </c>
      <c r="M194" s="391">
        <f t="shared" si="182"/>
        <v>0</v>
      </c>
      <c r="N194" s="392">
        <f t="shared" si="183"/>
        <v>0</v>
      </c>
      <c r="O194" s="392">
        <f t="shared" ca="1" si="246"/>
        <v>7071.3466652617562</v>
      </c>
      <c r="P194" s="391">
        <f t="shared" ca="1" si="247"/>
        <v>0.2891704987824556</v>
      </c>
      <c r="Q194" s="391">
        <f t="shared" ca="1" si="184"/>
        <v>3.1226926860391021E-3</v>
      </c>
      <c r="R194" s="391">
        <f t="shared" ca="1" si="185"/>
        <v>3.9358519835619465E-4</v>
      </c>
      <c r="S194" s="391">
        <f t="shared" ca="1" si="186"/>
        <v>6.0646833059620165E-3</v>
      </c>
      <c r="T194" s="389">
        <f t="shared" ca="1" si="187"/>
        <v>5.9217110692647523</v>
      </c>
      <c r="U194" s="389">
        <f t="shared" ca="1" si="188"/>
        <v>0.4147699811691386</v>
      </c>
      <c r="V194" s="393">
        <f t="shared" ca="1" si="189"/>
        <v>4.0893182730500077E-3</v>
      </c>
      <c r="W194" s="389">
        <f t="shared" ca="1" si="190"/>
        <v>-9.0873739401111271E-3</v>
      </c>
      <c r="X194" s="394"/>
      <c r="Y194" s="372"/>
      <c r="Z194" s="389">
        <f t="shared" ca="1" si="262"/>
        <v>6.3198845244399511</v>
      </c>
      <c r="AA194" s="389">
        <f ca="1">'Site&amp;Soil'!$G$173*EXP('Site&amp;Soil'!$G$174*Z194)</f>
        <v>0</v>
      </c>
      <c r="AB194" s="389">
        <f t="shared" ca="1" si="191"/>
        <v>0.41625000000000001</v>
      </c>
      <c r="AC194" s="389">
        <f t="shared" si="265"/>
        <v>0</v>
      </c>
      <c r="AD194" s="390">
        <f t="shared" ca="1" si="192"/>
        <v>0</v>
      </c>
      <c r="AE194" s="391">
        <f t="shared" si="193"/>
        <v>0</v>
      </c>
      <c r="AF194" s="392">
        <f t="shared" si="194"/>
        <v>0</v>
      </c>
      <c r="AG194" s="392">
        <f t="shared" ca="1" si="248"/>
        <v>0</v>
      </c>
      <c r="AH194" s="391">
        <f t="shared" ca="1" si="249"/>
        <v>0</v>
      </c>
      <c r="AI194" s="391">
        <f t="shared" ca="1" si="195"/>
        <v>0</v>
      </c>
      <c r="AJ194" s="391">
        <f t="shared" ca="1" si="196"/>
        <v>0</v>
      </c>
      <c r="AK194" s="391">
        <f t="shared" ca="1" si="197"/>
        <v>9.4555002608094814E-4</v>
      </c>
      <c r="AL194" s="389">
        <f t="shared" ca="1" si="198"/>
        <v>6.3208300744660324</v>
      </c>
      <c r="AM194" s="389">
        <f t="shared" ca="1" si="199"/>
        <v>0.549795518496486</v>
      </c>
      <c r="AN194" s="393">
        <f t="shared" ca="1" si="200"/>
        <v>0</v>
      </c>
      <c r="AO194" s="389">
        <f t="shared" ca="1" si="201"/>
        <v>9.8241880433633817E-3</v>
      </c>
      <c r="AP194" s="394"/>
      <c r="AQ194" s="372"/>
      <c r="AR194" s="389">
        <f t="shared" ca="1" si="263"/>
        <v>4.6599999999999948</v>
      </c>
      <c r="AS194" s="389">
        <f ca="1">'Site&amp;Soil'!$H$173*EXP('Site&amp;Soil'!$H$174*AR194)</f>
        <v>0</v>
      </c>
      <c r="AT194" s="389">
        <f t="shared" ca="1" si="202"/>
        <v>0.38250000000000001</v>
      </c>
      <c r="AU194" s="389">
        <f t="shared" si="266"/>
        <v>0</v>
      </c>
      <c r="AV194" s="390">
        <f t="shared" ca="1" si="203"/>
        <v>0</v>
      </c>
      <c r="AW194" s="391">
        <f t="shared" si="204"/>
        <v>0</v>
      </c>
      <c r="AX194" s="392">
        <f t="shared" si="205"/>
        <v>0</v>
      </c>
      <c r="AY194" s="392">
        <f t="shared" ca="1" si="250"/>
        <v>0</v>
      </c>
      <c r="AZ194" s="391">
        <f t="shared" ca="1" si="251"/>
        <v>0</v>
      </c>
      <c r="BA194" s="391">
        <f t="shared" ca="1" si="206"/>
        <v>0</v>
      </c>
      <c r="BB194" s="391">
        <f t="shared" ca="1" si="207"/>
        <v>0</v>
      </c>
      <c r="BC194" s="391">
        <f t="shared" ca="1" si="208"/>
        <v>0</v>
      </c>
      <c r="BD194" s="389">
        <f t="shared" ca="1" si="209"/>
        <v>4.6599999999999948</v>
      </c>
      <c r="BE194" s="389">
        <f t="shared" ca="1" si="210"/>
        <v>9.9449999999997887E-2</v>
      </c>
      <c r="BF194" s="393">
        <f t="shared" ca="1" si="211"/>
        <v>0</v>
      </c>
      <c r="BG194" s="389">
        <f t="shared" ca="1" si="212"/>
        <v>0</v>
      </c>
      <c r="BH194" s="394"/>
      <c r="BI194" s="372"/>
      <c r="BJ194" s="392"/>
      <c r="BK194" s="372"/>
      <c r="BL194" s="372"/>
      <c r="BM194" s="372"/>
      <c r="BN194" s="372"/>
      <c r="BO194" s="372"/>
      <c r="BP194" s="372"/>
      <c r="BQ194" s="372"/>
      <c r="BR194" s="372"/>
      <c r="BS194" s="372"/>
      <c r="BT194" s="372"/>
      <c r="BU194" s="372"/>
      <c r="BV194" s="372"/>
      <c r="BW194" s="372"/>
      <c r="BX194" s="372"/>
      <c r="BZ194" s="388"/>
      <c r="CA194" s="388"/>
      <c r="CB194" s="19"/>
      <c r="CC194" s="372"/>
      <c r="CD194" s="389" t="e">
        <f t="shared" ca="1" si="252"/>
        <v>#VALUE!</v>
      </c>
      <c r="CE194" s="389" t="e">
        <f ca="1">'Site&amp;Soil'!$F$173*EXP('Site&amp;Soil'!$F$174*CD194)</f>
        <v>#VALUE!</v>
      </c>
      <c r="CF194" s="389" t="e">
        <f t="shared" ca="1" si="213"/>
        <v>#VALUE!</v>
      </c>
      <c r="CG194" s="389">
        <f t="shared" si="267"/>
        <v>0</v>
      </c>
      <c r="CH194" s="390" t="e">
        <f t="shared" ca="1" si="214"/>
        <v>#VALUE!</v>
      </c>
      <c r="CI194" s="391">
        <f t="shared" si="215"/>
        <v>0</v>
      </c>
      <c r="CJ194" s="392">
        <f t="shared" si="216"/>
        <v>0</v>
      </c>
      <c r="CK194" s="392" t="e">
        <f t="shared" ca="1" si="253"/>
        <v>#VALUE!</v>
      </c>
      <c r="CL194" s="391" t="e">
        <f t="shared" ca="1" si="254"/>
        <v>#VALUE!</v>
      </c>
      <c r="CM194" s="391" t="e">
        <f t="shared" ca="1" si="217"/>
        <v>#VALUE!</v>
      </c>
      <c r="CN194" s="391" t="e">
        <f t="shared" ca="1" si="218"/>
        <v>#VALUE!</v>
      </c>
      <c r="CO194" s="391" t="e">
        <f t="shared" ca="1" si="219"/>
        <v>#VALUE!</v>
      </c>
      <c r="CP194" s="389" t="e">
        <f t="shared" ca="1" si="220"/>
        <v>#VALUE!</v>
      </c>
      <c r="CQ194" s="389" t="e">
        <f t="shared" ca="1" si="221"/>
        <v>#VALUE!</v>
      </c>
      <c r="CR194" s="393" t="e">
        <f t="shared" ca="1" si="222"/>
        <v>#VALUE!</v>
      </c>
      <c r="CS194" s="389" t="e">
        <f t="shared" ca="1" si="223"/>
        <v>#VALUE!</v>
      </c>
      <c r="CT194" s="394"/>
      <c r="CU194" s="372"/>
      <c r="CV194" s="389" t="e">
        <f t="shared" ca="1" si="255"/>
        <v>#VALUE!</v>
      </c>
      <c r="CW194" s="389" t="e">
        <f ca="1">'Site&amp;Soil'!$G$173*EXP('Site&amp;Soil'!$G$174*CV194)</f>
        <v>#VALUE!</v>
      </c>
      <c r="CX194" s="389" t="e">
        <f t="shared" ca="1" si="224"/>
        <v>#VALUE!</v>
      </c>
      <c r="CY194" s="389">
        <f t="shared" si="268"/>
        <v>0</v>
      </c>
      <c r="CZ194" s="390" t="e">
        <f t="shared" ca="1" si="225"/>
        <v>#VALUE!</v>
      </c>
      <c r="DA194" s="391">
        <f t="shared" si="226"/>
        <v>0</v>
      </c>
      <c r="DB194" s="392">
        <f t="shared" si="227"/>
        <v>0</v>
      </c>
      <c r="DC194" s="392" t="e">
        <f t="shared" ca="1" si="256"/>
        <v>#VALUE!</v>
      </c>
      <c r="DD194" s="391" t="e">
        <f t="shared" ca="1" si="257"/>
        <v>#VALUE!</v>
      </c>
      <c r="DE194" s="391" t="e">
        <f t="shared" ca="1" si="228"/>
        <v>#VALUE!</v>
      </c>
      <c r="DF194" s="391" t="e">
        <f t="shared" ca="1" si="229"/>
        <v>#VALUE!</v>
      </c>
      <c r="DG194" s="391" t="e">
        <f t="shared" ca="1" si="230"/>
        <v>#VALUE!</v>
      </c>
      <c r="DH194" s="389" t="e">
        <f t="shared" ca="1" si="231"/>
        <v>#VALUE!</v>
      </c>
      <c r="DI194" s="389" t="e">
        <f t="shared" ca="1" si="232"/>
        <v>#VALUE!</v>
      </c>
      <c r="DJ194" s="393" t="e">
        <f t="shared" ca="1" si="233"/>
        <v>#VALUE!</v>
      </c>
      <c r="DK194" s="389" t="e">
        <f t="shared" ca="1" si="234"/>
        <v>#VALUE!</v>
      </c>
      <c r="DL194" s="394"/>
      <c r="DM194" s="372"/>
      <c r="DN194" s="389" t="e">
        <f t="shared" ca="1" si="258"/>
        <v>#VALUE!</v>
      </c>
      <c r="DO194" s="389" t="e">
        <f ca="1">'Site&amp;Soil'!$H$173*EXP('Site&amp;Soil'!$H$174*DN194)</f>
        <v>#VALUE!</v>
      </c>
      <c r="DP194" s="389" t="e">
        <f t="shared" ca="1" si="235"/>
        <v>#VALUE!</v>
      </c>
      <c r="DQ194" s="389">
        <f t="shared" si="269"/>
        <v>0</v>
      </c>
      <c r="DR194" s="390" t="e">
        <f t="shared" ca="1" si="236"/>
        <v>#VALUE!</v>
      </c>
      <c r="DS194" s="391">
        <f t="shared" si="237"/>
        <v>0</v>
      </c>
      <c r="DT194" s="392">
        <f t="shared" si="238"/>
        <v>0</v>
      </c>
      <c r="DU194" s="392" t="e">
        <f t="shared" ca="1" si="259"/>
        <v>#VALUE!</v>
      </c>
      <c r="DV194" s="391" t="e">
        <f t="shared" ca="1" si="260"/>
        <v>#VALUE!</v>
      </c>
      <c r="DW194" s="391" t="e">
        <f t="shared" ca="1" si="239"/>
        <v>#VALUE!</v>
      </c>
      <c r="DX194" s="391" t="e">
        <f t="shared" ca="1" si="240"/>
        <v>#VALUE!</v>
      </c>
      <c r="DY194" s="391" t="e">
        <f t="shared" ca="1" si="241"/>
        <v>#VALUE!</v>
      </c>
      <c r="DZ194" s="389" t="e">
        <f t="shared" ca="1" si="242"/>
        <v>#VALUE!</v>
      </c>
      <c r="EA194" s="389" t="e">
        <f t="shared" ca="1" si="243"/>
        <v>#VALUE!</v>
      </c>
      <c r="EB194" s="393" t="e">
        <f t="shared" ca="1" si="244"/>
        <v>#VALUE!</v>
      </c>
      <c r="EC194" s="389" t="e">
        <f t="shared" ca="1" si="245"/>
        <v>#VALUE!</v>
      </c>
      <c r="ED194" s="394"/>
      <c r="EE194" s="372"/>
      <c r="EF194" s="392"/>
      <c r="EG194" s="372"/>
      <c r="EH194" s="372"/>
      <c r="EI194" s="372"/>
      <c r="EJ194" s="372"/>
      <c r="EK194" s="372"/>
      <c r="EL194" s="372"/>
      <c r="EM194" s="372"/>
      <c r="EN194" s="372"/>
      <c r="EO194" s="372"/>
      <c r="EP194" s="372"/>
      <c r="EQ194" s="372"/>
      <c r="ER194" s="372"/>
      <c r="ES194" s="372"/>
      <c r="ET194" s="372"/>
    </row>
    <row r="195" spans="1:150" x14ac:dyDescent="0.2">
      <c r="A195" s="372"/>
      <c r="B195" s="372">
        <v>187</v>
      </c>
      <c r="C195" s="372" t="s">
        <v>306</v>
      </c>
      <c r="D195" s="388"/>
      <c r="E195" s="388"/>
      <c r="F195" s="19"/>
      <c r="G195" s="372"/>
      <c r="H195" s="389">
        <f t="shared" ca="1" si="261"/>
        <v>5.9126236953246414</v>
      </c>
      <c r="I195" s="389">
        <f ca="1">'Site&amp;Soil'!$F$173*EXP('Site&amp;Soil'!$F$174*H195)</f>
        <v>0</v>
      </c>
      <c r="J195" s="389">
        <f t="shared" ca="1" si="180"/>
        <v>0.45000000000000007</v>
      </c>
      <c r="K195" s="389">
        <f t="shared" ca="1" si="264"/>
        <v>0.41006021458614561</v>
      </c>
      <c r="L195" s="390">
        <f t="shared" ca="1" si="181"/>
        <v>4.8847848954349724E-3</v>
      </c>
      <c r="M195" s="391">
        <f t="shared" si="182"/>
        <v>0</v>
      </c>
      <c r="N195" s="392">
        <f t="shared" si="183"/>
        <v>0</v>
      </c>
      <c r="O195" s="392">
        <f t="shared" ca="1" si="246"/>
        <v>6994.9846483719484</v>
      </c>
      <c r="P195" s="391">
        <f t="shared" ca="1" si="247"/>
        <v>0.2860478060964165</v>
      </c>
      <c r="Q195" s="391">
        <f t="shared" ca="1" si="184"/>
        <v>3.4168995354166803E-3</v>
      </c>
      <c r="R195" s="391">
        <f t="shared" ca="1" si="185"/>
        <v>4.3004999379971527E-4</v>
      </c>
      <c r="S195" s="391">
        <f t="shared" ca="1" si="186"/>
        <v>6.6374434258154764E-3</v>
      </c>
      <c r="T195" s="389">
        <f t="shared" ca="1" si="187"/>
        <v>5.919261138750457</v>
      </c>
      <c r="U195" s="389">
        <f t="shared" ca="1" si="188"/>
        <v>0.41366751243770572</v>
      </c>
      <c r="V195" s="393">
        <f t="shared" ca="1" si="189"/>
        <v>4.4541023060716729E-3</v>
      </c>
      <c r="W195" s="389">
        <f t="shared" ca="1" si="190"/>
        <v>-9.8980051246037159E-3</v>
      </c>
      <c r="X195" s="394"/>
      <c r="Y195" s="372"/>
      <c r="Z195" s="389">
        <f t="shared" ca="1" si="262"/>
        <v>6.3306542625093956</v>
      </c>
      <c r="AA195" s="389">
        <f ca="1">'Site&amp;Soil'!$G$173*EXP('Site&amp;Soil'!$G$174*Z195)</f>
        <v>0</v>
      </c>
      <c r="AB195" s="389">
        <f t="shared" ca="1" si="191"/>
        <v>0.41625000000000001</v>
      </c>
      <c r="AC195" s="389">
        <f t="shared" si="265"/>
        <v>0</v>
      </c>
      <c r="AD195" s="390">
        <f t="shared" ca="1" si="192"/>
        <v>0</v>
      </c>
      <c r="AE195" s="391">
        <f t="shared" si="193"/>
        <v>0</v>
      </c>
      <c r="AF195" s="392">
        <f t="shared" si="194"/>
        <v>0</v>
      </c>
      <c r="AG195" s="392">
        <f t="shared" ca="1" si="248"/>
        <v>0</v>
      </c>
      <c r="AH195" s="391">
        <f t="shared" ca="1" si="249"/>
        <v>0</v>
      </c>
      <c r="AI195" s="391">
        <f t="shared" ca="1" si="195"/>
        <v>0</v>
      </c>
      <c r="AJ195" s="391">
        <f t="shared" ca="1" si="196"/>
        <v>0</v>
      </c>
      <c r="AK195" s="391">
        <f t="shared" ca="1" si="197"/>
        <v>1.0331531382575742E-3</v>
      </c>
      <c r="AL195" s="389">
        <f t="shared" ca="1" si="198"/>
        <v>6.3316874156476528</v>
      </c>
      <c r="AM195" s="389">
        <f t="shared" ca="1" si="199"/>
        <v>0.55431488676333551</v>
      </c>
      <c r="AN195" s="393">
        <f t="shared" ca="1" si="200"/>
        <v>0</v>
      </c>
      <c r="AO195" s="389">
        <f t="shared" ca="1" si="201"/>
        <v>1.0700546080652667E-2</v>
      </c>
      <c r="AP195" s="394"/>
      <c r="AQ195" s="372"/>
      <c r="AR195" s="389">
        <f t="shared" ca="1" si="263"/>
        <v>4.6599999999999948</v>
      </c>
      <c r="AS195" s="389">
        <f ca="1">'Site&amp;Soil'!$H$173*EXP('Site&amp;Soil'!$H$174*AR195)</f>
        <v>0</v>
      </c>
      <c r="AT195" s="389">
        <f t="shared" ca="1" si="202"/>
        <v>0.38250000000000001</v>
      </c>
      <c r="AU195" s="389">
        <f t="shared" si="266"/>
        <v>0</v>
      </c>
      <c r="AV195" s="390">
        <f t="shared" ca="1" si="203"/>
        <v>0</v>
      </c>
      <c r="AW195" s="391">
        <f t="shared" si="204"/>
        <v>0</v>
      </c>
      <c r="AX195" s="392">
        <f t="shared" si="205"/>
        <v>0</v>
      </c>
      <c r="AY195" s="392">
        <f t="shared" ca="1" si="250"/>
        <v>0</v>
      </c>
      <c r="AZ195" s="391">
        <f t="shared" ca="1" si="251"/>
        <v>0</v>
      </c>
      <c r="BA195" s="391">
        <f t="shared" ca="1" si="206"/>
        <v>0</v>
      </c>
      <c r="BB195" s="391">
        <f t="shared" ca="1" si="207"/>
        <v>0</v>
      </c>
      <c r="BC195" s="391">
        <f t="shared" ca="1" si="208"/>
        <v>0</v>
      </c>
      <c r="BD195" s="389">
        <f t="shared" ca="1" si="209"/>
        <v>4.6599999999999948</v>
      </c>
      <c r="BE195" s="389">
        <f t="shared" ca="1" si="210"/>
        <v>9.9449999999997887E-2</v>
      </c>
      <c r="BF195" s="393">
        <f t="shared" ca="1" si="211"/>
        <v>0</v>
      </c>
      <c r="BG195" s="389">
        <f t="shared" ca="1" si="212"/>
        <v>0</v>
      </c>
      <c r="BH195" s="394"/>
      <c r="BI195" s="372"/>
      <c r="BJ195" s="392"/>
      <c r="BK195" s="372"/>
      <c r="BL195" s="372"/>
      <c r="BM195" s="372"/>
      <c r="BN195" s="372"/>
      <c r="BO195" s="372"/>
      <c r="BP195" s="372"/>
      <c r="BQ195" s="372"/>
      <c r="BR195" s="372"/>
      <c r="BS195" s="372"/>
      <c r="BT195" s="372"/>
      <c r="BU195" s="372"/>
      <c r="BV195" s="372"/>
      <c r="BW195" s="372"/>
      <c r="BX195" s="372"/>
      <c r="BZ195" s="388"/>
      <c r="CA195" s="388"/>
      <c r="CB195" s="19"/>
      <c r="CC195" s="372"/>
      <c r="CD195" s="389" t="e">
        <f t="shared" ca="1" si="252"/>
        <v>#VALUE!</v>
      </c>
      <c r="CE195" s="389" t="e">
        <f ca="1">'Site&amp;Soil'!$F$173*EXP('Site&amp;Soil'!$F$174*CD195)</f>
        <v>#VALUE!</v>
      </c>
      <c r="CF195" s="389" t="e">
        <f t="shared" ca="1" si="213"/>
        <v>#VALUE!</v>
      </c>
      <c r="CG195" s="389">
        <f t="shared" si="267"/>
        <v>0</v>
      </c>
      <c r="CH195" s="390" t="e">
        <f t="shared" ca="1" si="214"/>
        <v>#VALUE!</v>
      </c>
      <c r="CI195" s="391">
        <f t="shared" si="215"/>
        <v>0</v>
      </c>
      <c r="CJ195" s="392">
        <f t="shared" si="216"/>
        <v>0</v>
      </c>
      <c r="CK195" s="392" t="e">
        <f t="shared" ca="1" si="253"/>
        <v>#VALUE!</v>
      </c>
      <c r="CL195" s="391" t="e">
        <f t="shared" ca="1" si="254"/>
        <v>#VALUE!</v>
      </c>
      <c r="CM195" s="391" t="e">
        <f t="shared" ca="1" si="217"/>
        <v>#VALUE!</v>
      </c>
      <c r="CN195" s="391" t="e">
        <f t="shared" ca="1" si="218"/>
        <v>#VALUE!</v>
      </c>
      <c r="CO195" s="391" t="e">
        <f t="shared" ca="1" si="219"/>
        <v>#VALUE!</v>
      </c>
      <c r="CP195" s="389" t="e">
        <f t="shared" ca="1" si="220"/>
        <v>#VALUE!</v>
      </c>
      <c r="CQ195" s="389" t="e">
        <f t="shared" ca="1" si="221"/>
        <v>#VALUE!</v>
      </c>
      <c r="CR195" s="393" t="e">
        <f t="shared" ca="1" si="222"/>
        <v>#VALUE!</v>
      </c>
      <c r="CS195" s="389" t="e">
        <f t="shared" ca="1" si="223"/>
        <v>#VALUE!</v>
      </c>
      <c r="CT195" s="394"/>
      <c r="CU195" s="372"/>
      <c r="CV195" s="389" t="e">
        <f t="shared" ca="1" si="255"/>
        <v>#VALUE!</v>
      </c>
      <c r="CW195" s="389" t="e">
        <f ca="1">'Site&amp;Soil'!$G$173*EXP('Site&amp;Soil'!$G$174*CV195)</f>
        <v>#VALUE!</v>
      </c>
      <c r="CX195" s="389" t="e">
        <f t="shared" ca="1" si="224"/>
        <v>#VALUE!</v>
      </c>
      <c r="CY195" s="389">
        <f t="shared" si="268"/>
        <v>0</v>
      </c>
      <c r="CZ195" s="390" t="e">
        <f t="shared" ca="1" si="225"/>
        <v>#VALUE!</v>
      </c>
      <c r="DA195" s="391">
        <f t="shared" si="226"/>
        <v>0</v>
      </c>
      <c r="DB195" s="392">
        <f t="shared" si="227"/>
        <v>0</v>
      </c>
      <c r="DC195" s="392" t="e">
        <f t="shared" ca="1" si="256"/>
        <v>#VALUE!</v>
      </c>
      <c r="DD195" s="391" t="e">
        <f t="shared" ca="1" si="257"/>
        <v>#VALUE!</v>
      </c>
      <c r="DE195" s="391" t="e">
        <f t="shared" ca="1" si="228"/>
        <v>#VALUE!</v>
      </c>
      <c r="DF195" s="391" t="e">
        <f t="shared" ca="1" si="229"/>
        <v>#VALUE!</v>
      </c>
      <c r="DG195" s="391" t="e">
        <f t="shared" ca="1" si="230"/>
        <v>#VALUE!</v>
      </c>
      <c r="DH195" s="389" t="e">
        <f t="shared" ca="1" si="231"/>
        <v>#VALUE!</v>
      </c>
      <c r="DI195" s="389" t="e">
        <f t="shared" ca="1" si="232"/>
        <v>#VALUE!</v>
      </c>
      <c r="DJ195" s="393" t="e">
        <f t="shared" ca="1" si="233"/>
        <v>#VALUE!</v>
      </c>
      <c r="DK195" s="389" t="e">
        <f t="shared" ca="1" si="234"/>
        <v>#VALUE!</v>
      </c>
      <c r="DL195" s="394"/>
      <c r="DM195" s="372"/>
      <c r="DN195" s="389" t="e">
        <f t="shared" ca="1" si="258"/>
        <v>#VALUE!</v>
      </c>
      <c r="DO195" s="389" t="e">
        <f ca="1">'Site&amp;Soil'!$H$173*EXP('Site&amp;Soil'!$H$174*DN195)</f>
        <v>#VALUE!</v>
      </c>
      <c r="DP195" s="389" t="e">
        <f t="shared" ca="1" si="235"/>
        <v>#VALUE!</v>
      </c>
      <c r="DQ195" s="389">
        <f t="shared" si="269"/>
        <v>0</v>
      </c>
      <c r="DR195" s="390" t="e">
        <f t="shared" ca="1" si="236"/>
        <v>#VALUE!</v>
      </c>
      <c r="DS195" s="391">
        <f t="shared" si="237"/>
        <v>0</v>
      </c>
      <c r="DT195" s="392">
        <f t="shared" si="238"/>
        <v>0</v>
      </c>
      <c r="DU195" s="392" t="e">
        <f t="shared" ca="1" si="259"/>
        <v>#VALUE!</v>
      </c>
      <c r="DV195" s="391" t="e">
        <f t="shared" ca="1" si="260"/>
        <v>#VALUE!</v>
      </c>
      <c r="DW195" s="391" t="e">
        <f t="shared" ca="1" si="239"/>
        <v>#VALUE!</v>
      </c>
      <c r="DX195" s="391" t="e">
        <f t="shared" ca="1" si="240"/>
        <v>#VALUE!</v>
      </c>
      <c r="DY195" s="391" t="e">
        <f t="shared" ca="1" si="241"/>
        <v>#VALUE!</v>
      </c>
      <c r="DZ195" s="389" t="e">
        <f t="shared" ca="1" si="242"/>
        <v>#VALUE!</v>
      </c>
      <c r="EA195" s="389" t="e">
        <f t="shared" ca="1" si="243"/>
        <v>#VALUE!</v>
      </c>
      <c r="EB195" s="393" t="e">
        <f t="shared" ca="1" si="244"/>
        <v>#VALUE!</v>
      </c>
      <c r="EC195" s="389" t="e">
        <f t="shared" ca="1" si="245"/>
        <v>#VALUE!</v>
      </c>
      <c r="ED195" s="394"/>
      <c r="EE195" s="372"/>
      <c r="EF195" s="392"/>
      <c r="EG195" s="372"/>
      <c r="EH195" s="372"/>
      <c r="EI195" s="372"/>
      <c r="EJ195" s="372"/>
      <c r="EK195" s="372"/>
      <c r="EL195" s="372"/>
      <c r="EM195" s="372"/>
      <c r="EN195" s="372"/>
      <c r="EO195" s="372"/>
      <c r="EP195" s="372"/>
      <c r="EQ195" s="372"/>
      <c r="ER195" s="372"/>
      <c r="ES195" s="372"/>
      <c r="ET195" s="372"/>
    </row>
    <row r="196" spans="1:150" x14ac:dyDescent="0.2">
      <c r="A196" s="372"/>
      <c r="B196" s="372">
        <v>188</v>
      </c>
      <c r="C196" s="372" t="s">
        <v>307</v>
      </c>
      <c r="D196" s="388"/>
      <c r="E196" s="388"/>
      <c r="F196" s="19"/>
      <c r="G196" s="372"/>
      <c r="H196" s="389">
        <f t="shared" ca="1" si="261"/>
        <v>5.9093631336258534</v>
      </c>
      <c r="I196" s="389">
        <f ca="1">'Site&amp;Soil'!$F$173*EXP('Site&amp;Soil'!$F$174*H196)</f>
        <v>0</v>
      </c>
      <c r="J196" s="389">
        <f t="shared" ca="1" si="180"/>
        <v>0.45000000000000007</v>
      </c>
      <c r="K196" s="389">
        <f t="shared" ca="1" si="264"/>
        <v>0.42307692307692307</v>
      </c>
      <c r="L196" s="390">
        <f t="shared" ca="1" si="181"/>
        <v>5.0788329806881315E-3</v>
      </c>
      <c r="M196" s="391">
        <f t="shared" si="182"/>
        <v>0</v>
      </c>
      <c r="N196" s="392">
        <f t="shared" si="183"/>
        <v>0</v>
      </c>
      <c r="O196" s="392">
        <f t="shared" ca="1" si="246"/>
        <v>6911.428126399489</v>
      </c>
      <c r="P196" s="391">
        <f t="shared" ca="1" si="247"/>
        <v>0.28263090656099982</v>
      </c>
      <c r="Q196" s="391">
        <f t="shared" ca="1" si="184"/>
        <v>3.5101989112013309E-3</v>
      </c>
      <c r="R196" s="391">
        <f t="shared" ca="1" si="185"/>
        <v>4.4111368193203604E-4</v>
      </c>
      <c r="S196" s="391">
        <f t="shared" ca="1" si="186"/>
        <v>6.8201893983762104E-3</v>
      </c>
      <c r="T196" s="389">
        <f t="shared" ca="1" si="187"/>
        <v>5.9161833230242298</v>
      </c>
      <c r="U196" s="389">
        <f t="shared" ca="1" si="188"/>
        <v>0.41228249536090344</v>
      </c>
      <c r="V196" s="393">
        <f t="shared" ca="1" si="189"/>
        <v>4.547760195680429E-3</v>
      </c>
      <c r="W196" s="389">
        <f t="shared" ca="1" si="190"/>
        <v>-1.0106133768178729E-2</v>
      </c>
      <c r="X196" s="394"/>
      <c r="Y196" s="372"/>
      <c r="Z196" s="389">
        <f t="shared" ca="1" si="262"/>
        <v>6.3423879617283054</v>
      </c>
      <c r="AA196" s="389">
        <f ca="1">'Site&amp;Soil'!$G$173*EXP('Site&amp;Soil'!$G$174*Z196)</f>
        <v>0</v>
      </c>
      <c r="AB196" s="389">
        <f t="shared" ca="1" si="191"/>
        <v>0.41625000000000001</v>
      </c>
      <c r="AC196" s="389">
        <f t="shared" si="265"/>
        <v>0</v>
      </c>
      <c r="AD196" s="390">
        <f t="shared" ca="1" si="192"/>
        <v>0</v>
      </c>
      <c r="AE196" s="391">
        <f t="shared" si="193"/>
        <v>0</v>
      </c>
      <c r="AF196" s="392">
        <f t="shared" si="194"/>
        <v>0</v>
      </c>
      <c r="AG196" s="392">
        <f t="shared" ca="1" si="248"/>
        <v>0</v>
      </c>
      <c r="AH196" s="391">
        <f t="shared" ca="1" si="249"/>
        <v>0</v>
      </c>
      <c r="AI196" s="391">
        <f t="shared" ca="1" si="195"/>
        <v>0</v>
      </c>
      <c r="AJ196" s="391">
        <f t="shared" ca="1" si="196"/>
        <v>0</v>
      </c>
      <c r="AK196" s="391">
        <f t="shared" ca="1" si="197"/>
        <v>1.0597325692060925E-3</v>
      </c>
      <c r="AL196" s="389">
        <f t="shared" ca="1" si="198"/>
        <v>6.3434476942975113</v>
      </c>
      <c r="AM196" s="389">
        <f t="shared" ca="1" si="199"/>
        <v>0.55921010275133909</v>
      </c>
      <c r="AN196" s="393">
        <f t="shared" ca="1" si="200"/>
        <v>0</v>
      </c>
      <c r="AO196" s="389">
        <f t="shared" ca="1" si="201"/>
        <v>1.0925550019652681E-2</v>
      </c>
      <c r="AP196" s="394"/>
      <c r="AQ196" s="372"/>
      <c r="AR196" s="389">
        <f t="shared" ca="1" si="263"/>
        <v>4.6599999999999948</v>
      </c>
      <c r="AS196" s="389">
        <f ca="1">'Site&amp;Soil'!$H$173*EXP('Site&amp;Soil'!$H$174*AR196)</f>
        <v>0</v>
      </c>
      <c r="AT196" s="389">
        <f t="shared" ca="1" si="202"/>
        <v>0.38250000000000001</v>
      </c>
      <c r="AU196" s="389">
        <f t="shared" si="266"/>
        <v>0</v>
      </c>
      <c r="AV196" s="390">
        <f t="shared" ca="1" si="203"/>
        <v>0</v>
      </c>
      <c r="AW196" s="391">
        <f t="shared" si="204"/>
        <v>0</v>
      </c>
      <c r="AX196" s="392">
        <f t="shared" si="205"/>
        <v>0</v>
      </c>
      <c r="AY196" s="392">
        <f t="shared" ca="1" si="250"/>
        <v>0</v>
      </c>
      <c r="AZ196" s="391">
        <f t="shared" ca="1" si="251"/>
        <v>0</v>
      </c>
      <c r="BA196" s="391">
        <f t="shared" ca="1" si="206"/>
        <v>0</v>
      </c>
      <c r="BB196" s="391">
        <f t="shared" ca="1" si="207"/>
        <v>0</v>
      </c>
      <c r="BC196" s="391">
        <f t="shared" ca="1" si="208"/>
        <v>0</v>
      </c>
      <c r="BD196" s="389">
        <f t="shared" ca="1" si="209"/>
        <v>4.6599999999999948</v>
      </c>
      <c r="BE196" s="389">
        <f t="shared" ca="1" si="210"/>
        <v>9.9449999999997887E-2</v>
      </c>
      <c r="BF196" s="393">
        <f t="shared" ca="1" si="211"/>
        <v>0</v>
      </c>
      <c r="BG196" s="389">
        <f t="shared" ca="1" si="212"/>
        <v>0</v>
      </c>
      <c r="BH196" s="394"/>
      <c r="BI196" s="372"/>
      <c r="BJ196" s="392"/>
      <c r="BK196" s="372"/>
      <c r="BL196" s="372"/>
      <c r="BM196" s="372"/>
      <c r="BN196" s="372"/>
      <c r="BO196" s="372"/>
      <c r="BP196" s="372"/>
      <c r="BQ196" s="372"/>
      <c r="BR196" s="372"/>
      <c r="BS196" s="372"/>
      <c r="BT196" s="372"/>
      <c r="BU196" s="372"/>
      <c r="BV196" s="372"/>
      <c r="BW196" s="372"/>
      <c r="BX196" s="372"/>
      <c r="BZ196" s="388"/>
      <c r="CA196" s="388"/>
      <c r="CB196" s="19"/>
      <c r="CC196" s="372"/>
      <c r="CD196" s="389" t="e">
        <f t="shared" ca="1" si="252"/>
        <v>#VALUE!</v>
      </c>
      <c r="CE196" s="389" t="e">
        <f ca="1">'Site&amp;Soil'!$F$173*EXP('Site&amp;Soil'!$F$174*CD196)</f>
        <v>#VALUE!</v>
      </c>
      <c r="CF196" s="389" t="e">
        <f t="shared" ca="1" si="213"/>
        <v>#VALUE!</v>
      </c>
      <c r="CG196" s="389">
        <f t="shared" si="267"/>
        <v>0</v>
      </c>
      <c r="CH196" s="390" t="e">
        <f t="shared" ca="1" si="214"/>
        <v>#VALUE!</v>
      </c>
      <c r="CI196" s="391">
        <f t="shared" si="215"/>
        <v>0</v>
      </c>
      <c r="CJ196" s="392">
        <f t="shared" si="216"/>
        <v>0</v>
      </c>
      <c r="CK196" s="392" t="e">
        <f t="shared" ca="1" si="253"/>
        <v>#VALUE!</v>
      </c>
      <c r="CL196" s="391" t="e">
        <f t="shared" ca="1" si="254"/>
        <v>#VALUE!</v>
      </c>
      <c r="CM196" s="391" t="e">
        <f t="shared" ca="1" si="217"/>
        <v>#VALUE!</v>
      </c>
      <c r="CN196" s="391" t="e">
        <f t="shared" ca="1" si="218"/>
        <v>#VALUE!</v>
      </c>
      <c r="CO196" s="391" t="e">
        <f t="shared" ca="1" si="219"/>
        <v>#VALUE!</v>
      </c>
      <c r="CP196" s="389" t="e">
        <f t="shared" ca="1" si="220"/>
        <v>#VALUE!</v>
      </c>
      <c r="CQ196" s="389" t="e">
        <f t="shared" ca="1" si="221"/>
        <v>#VALUE!</v>
      </c>
      <c r="CR196" s="393" t="e">
        <f t="shared" ca="1" si="222"/>
        <v>#VALUE!</v>
      </c>
      <c r="CS196" s="389" t="e">
        <f t="shared" ca="1" si="223"/>
        <v>#VALUE!</v>
      </c>
      <c r="CT196" s="394"/>
      <c r="CU196" s="372"/>
      <c r="CV196" s="389" t="e">
        <f t="shared" ca="1" si="255"/>
        <v>#VALUE!</v>
      </c>
      <c r="CW196" s="389" t="e">
        <f ca="1">'Site&amp;Soil'!$G$173*EXP('Site&amp;Soil'!$G$174*CV196)</f>
        <v>#VALUE!</v>
      </c>
      <c r="CX196" s="389" t="e">
        <f t="shared" ca="1" si="224"/>
        <v>#VALUE!</v>
      </c>
      <c r="CY196" s="389">
        <f t="shared" si="268"/>
        <v>0</v>
      </c>
      <c r="CZ196" s="390" t="e">
        <f t="shared" ca="1" si="225"/>
        <v>#VALUE!</v>
      </c>
      <c r="DA196" s="391">
        <f t="shared" si="226"/>
        <v>0</v>
      </c>
      <c r="DB196" s="392">
        <f t="shared" si="227"/>
        <v>0</v>
      </c>
      <c r="DC196" s="392" t="e">
        <f t="shared" ca="1" si="256"/>
        <v>#VALUE!</v>
      </c>
      <c r="DD196" s="391" t="e">
        <f t="shared" ca="1" si="257"/>
        <v>#VALUE!</v>
      </c>
      <c r="DE196" s="391" t="e">
        <f t="shared" ca="1" si="228"/>
        <v>#VALUE!</v>
      </c>
      <c r="DF196" s="391" t="e">
        <f t="shared" ca="1" si="229"/>
        <v>#VALUE!</v>
      </c>
      <c r="DG196" s="391" t="e">
        <f t="shared" ca="1" si="230"/>
        <v>#VALUE!</v>
      </c>
      <c r="DH196" s="389" t="e">
        <f t="shared" ca="1" si="231"/>
        <v>#VALUE!</v>
      </c>
      <c r="DI196" s="389" t="e">
        <f t="shared" ca="1" si="232"/>
        <v>#VALUE!</v>
      </c>
      <c r="DJ196" s="393" t="e">
        <f t="shared" ca="1" si="233"/>
        <v>#VALUE!</v>
      </c>
      <c r="DK196" s="389" t="e">
        <f t="shared" ca="1" si="234"/>
        <v>#VALUE!</v>
      </c>
      <c r="DL196" s="394"/>
      <c r="DM196" s="372"/>
      <c r="DN196" s="389" t="e">
        <f t="shared" ca="1" si="258"/>
        <v>#VALUE!</v>
      </c>
      <c r="DO196" s="389" t="e">
        <f ca="1">'Site&amp;Soil'!$H$173*EXP('Site&amp;Soil'!$H$174*DN196)</f>
        <v>#VALUE!</v>
      </c>
      <c r="DP196" s="389" t="e">
        <f t="shared" ca="1" si="235"/>
        <v>#VALUE!</v>
      </c>
      <c r="DQ196" s="389">
        <f t="shared" si="269"/>
        <v>0</v>
      </c>
      <c r="DR196" s="390" t="e">
        <f t="shared" ca="1" si="236"/>
        <v>#VALUE!</v>
      </c>
      <c r="DS196" s="391">
        <f t="shared" si="237"/>
        <v>0</v>
      </c>
      <c r="DT196" s="392">
        <f t="shared" si="238"/>
        <v>0</v>
      </c>
      <c r="DU196" s="392" t="e">
        <f t="shared" ca="1" si="259"/>
        <v>#VALUE!</v>
      </c>
      <c r="DV196" s="391" t="e">
        <f t="shared" ca="1" si="260"/>
        <v>#VALUE!</v>
      </c>
      <c r="DW196" s="391" t="e">
        <f t="shared" ca="1" si="239"/>
        <v>#VALUE!</v>
      </c>
      <c r="DX196" s="391" t="e">
        <f t="shared" ca="1" si="240"/>
        <v>#VALUE!</v>
      </c>
      <c r="DY196" s="391" t="e">
        <f t="shared" ca="1" si="241"/>
        <v>#VALUE!</v>
      </c>
      <c r="DZ196" s="389" t="e">
        <f t="shared" ca="1" si="242"/>
        <v>#VALUE!</v>
      </c>
      <c r="EA196" s="389" t="e">
        <f t="shared" ca="1" si="243"/>
        <v>#VALUE!</v>
      </c>
      <c r="EB196" s="393" t="e">
        <f t="shared" ca="1" si="244"/>
        <v>#VALUE!</v>
      </c>
      <c r="EC196" s="389" t="e">
        <f t="shared" ca="1" si="245"/>
        <v>#VALUE!</v>
      </c>
      <c r="ED196" s="394"/>
      <c r="EE196" s="372"/>
      <c r="EF196" s="392"/>
      <c r="EG196" s="372"/>
      <c r="EH196" s="372"/>
      <c r="EI196" s="372"/>
      <c r="EJ196" s="372"/>
      <c r="EK196" s="372"/>
      <c r="EL196" s="372"/>
      <c r="EM196" s="372"/>
      <c r="EN196" s="372"/>
      <c r="EO196" s="372"/>
      <c r="EP196" s="372"/>
      <c r="EQ196" s="372"/>
      <c r="ER196" s="372"/>
      <c r="ES196" s="372"/>
      <c r="ET196" s="372"/>
    </row>
    <row r="197" spans="1:150" x14ac:dyDescent="0.2">
      <c r="A197" s="372"/>
      <c r="B197" s="372">
        <v>189</v>
      </c>
      <c r="C197" s="372" t="s">
        <v>308</v>
      </c>
      <c r="D197" s="388"/>
      <c r="E197" s="388"/>
      <c r="F197" s="19"/>
      <c r="G197" s="372"/>
      <c r="H197" s="389">
        <f t="shared" ca="1" si="261"/>
        <v>5.9060771892560506</v>
      </c>
      <c r="I197" s="389">
        <f ca="1">'Site&amp;Soil'!$F$173*EXP('Site&amp;Soil'!$F$174*H197)</f>
        <v>0</v>
      </c>
      <c r="J197" s="389">
        <f t="shared" ca="1" si="180"/>
        <v>0.45000000000000007</v>
      </c>
      <c r="K197" s="389">
        <f t="shared" ca="1" si="264"/>
        <v>0.41006021458614561</v>
      </c>
      <c r="L197" s="390">
        <f t="shared" ca="1" si="181"/>
        <v>4.9609448309317575E-3</v>
      </c>
      <c r="M197" s="391">
        <f t="shared" si="182"/>
        <v>0</v>
      </c>
      <c r="N197" s="392">
        <f t="shared" si="183"/>
        <v>0</v>
      </c>
      <c r="O197" s="392">
        <f t="shared" ca="1" si="246"/>
        <v>6825.5900707553601</v>
      </c>
      <c r="P197" s="391">
        <f t="shared" ca="1" si="247"/>
        <v>0.27912070764979846</v>
      </c>
      <c r="Q197" s="391">
        <f t="shared" ca="1" si="184"/>
        <v>3.3861375779572931E-3</v>
      </c>
      <c r="R197" s="391">
        <f t="shared" ca="1" si="185"/>
        <v>4.2486826309286451E-4</v>
      </c>
      <c r="S197" s="391">
        <f t="shared" ca="1" si="186"/>
        <v>6.5805984774765071E-3</v>
      </c>
      <c r="T197" s="389">
        <f t="shared" ca="1" si="187"/>
        <v>5.9126577877335276</v>
      </c>
      <c r="U197" s="389">
        <f t="shared" ca="1" si="188"/>
        <v>0.41069600448008747</v>
      </c>
      <c r="V197" s="393">
        <f t="shared" ca="1" si="189"/>
        <v>4.3553784719626383E-3</v>
      </c>
      <c r="W197" s="389">
        <f t="shared" ca="1" si="190"/>
        <v>-9.67861882658364E-3</v>
      </c>
      <c r="X197" s="394"/>
      <c r="Y197" s="372"/>
      <c r="Z197" s="389">
        <f t="shared" ca="1" si="262"/>
        <v>6.3543732443171637</v>
      </c>
      <c r="AA197" s="389">
        <f ca="1">'Site&amp;Soil'!$G$173*EXP('Site&amp;Soil'!$G$174*Z197)</f>
        <v>0</v>
      </c>
      <c r="AB197" s="389">
        <f t="shared" ca="1" si="191"/>
        <v>0.41625000000000001</v>
      </c>
      <c r="AC197" s="389">
        <f t="shared" si="265"/>
        <v>0</v>
      </c>
      <c r="AD197" s="390">
        <f t="shared" ca="1" si="192"/>
        <v>0</v>
      </c>
      <c r="AE197" s="391">
        <f t="shared" si="193"/>
        <v>0</v>
      </c>
      <c r="AF197" s="392">
        <f t="shared" si="194"/>
        <v>0</v>
      </c>
      <c r="AG197" s="392">
        <f t="shared" ca="1" si="248"/>
        <v>0</v>
      </c>
      <c r="AH197" s="391">
        <f t="shared" ca="1" si="249"/>
        <v>0</v>
      </c>
      <c r="AI197" s="391">
        <f t="shared" ca="1" si="195"/>
        <v>0</v>
      </c>
      <c r="AJ197" s="391">
        <f t="shared" ca="1" si="196"/>
        <v>0</v>
      </c>
      <c r="AK197" s="391">
        <f t="shared" ca="1" si="197"/>
        <v>1.0207045359588336E-3</v>
      </c>
      <c r="AL197" s="389">
        <f t="shared" ca="1" si="198"/>
        <v>6.3553939488531226</v>
      </c>
      <c r="AM197" s="389">
        <f t="shared" ca="1" si="199"/>
        <v>0.56418273121011231</v>
      </c>
      <c r="AN197" s="393">
        <f t="shared" ca="1" si="200"/>
        <v>0</v>
      </c>
      <c r="AO197" s="389">
        <f t="shared" ca="1" si="201"/>
        <v>1.0463371704414746E-2</v>
      </c>
      <c r="AP197" s="394"/>
      <c r="AQ197" s="372"/>
      <c r="AR197" s="389">
        <f t="shared" ca="1" si="263"/>
        <v>4.6599999999999948</v>
      </c>
      <c r="AS197" s="389">
        <f ca="1">'Site&amp;Soil'!$H$173*EXP('Site&amp;Soil'!$H$174*AR197)</f>
        <v>0</v>
      </c>
      <c r="AT197" s="389">
        <f t="shared" ca="1" si="202"/>
        <v>0.38250000000000001</v>
      </c>
      <c r="AU197" s="389">
        <f t="shared" si="266"/>
        <v>0</v>
      </c>
      <c r="AV197" s="390">
        <f t="shared" ca="1" si="203"/>
        <v>0</v>
      </c>
      <c r="AW197" s="391">
        <f t="shared" si="204"/>
        <v>0</v>
      </c>
      <c r="AX197" s="392">
        <f t="shared" si="205"/>
        <v>0</v>
      </c>
      <c r="AY197" s="392">
        <f t="shared" ca="1" si="250"/>
        <v>0</v>
      </c>
      <c r="AZ197" s="391">
        <f t="shared" ca="1" si="251"/>
        <v>0</v>
      </c>
      <c r="BA197" s="391">
        <f t="shared" ca="1" si="206"/>
        <v>0</v>
      </c>
      <c r="BB197" s="391">
        <f t="shared" ca="1" si="207"/>
        <v>0</v>
      </c>
      <c r="BC197" s="391">
        <f t="shared" ca="1" si="208"/>
        <v>0</v>
      </c>
      <c r="BD197" s="389">
        <f t="shared" ca="1" si="209"/>
        <v>4.6599999999999948</v>
      </c>
      <c r="BE197" s="389">
        <f t="shared" ca="1" si="210"/>
        <v>9.9449999999997887E-2</v>
      </c>
      <c r="BF197" s="393">
        <f t="shared" ca="1" si="211"/>
        <v>0</v>
      </c>
      <c r="BG197" s="389">
        <f t="shared" ca="1" si="212"/>
        <v>0</v>
      </c>
      <c r="BH197" s="394"/>
      <c r="BI197" s="372"/>
      <c r="BJ197" s="392"/>
      <c r="BK197" s="372"/>
      <c r="BL197" s="372"/>
      <c r="BM197" s="372"/>
      <c r="BN197" s="372"/>
      <c r="BO197" s="372"/>
      <c r="BP197" s="372"/>
      <c r="BQ197" s="372"/>
      <c r="BR197" s="372"/>
      <c r="BS197" s="372"/>
      <c r="BT197" s="372"/>
      <c r="BU197" s="372"/>
      <c r="BV197" s="372"/>
      <c r="BW197" s="372"/>
      <c r="BX197" s="372"/>
      <c r="BZ197" s="388"/>
      <c r="CA197" s="388"/>
      <c r="CB197" s="19"/>
      <c r="CC197" s="372"/>
      <c r="CD197" s="389" t="e">
        <f t="shared" ca="1" si="252"/>
        <v>#VALUE!</v>
      </c>
      <c r="CE197" s="389" t="e">
        <f ca="1">'Site&amp;Soil'!$F$173*EXP('Site&amp;Soil'!$F$174*CD197)</f>
        <v>#VALUE!</v>
      </c>
      <c r="CF197" s="389" t="e">
        <f t="shared" ca="1" si="213"/>
        <v>#VALUE!</v>
      </c>
      <c r="CG197" s="389">
        <f t="shared" si="267"/>
        <v>0</v>
      </c>
      <c r="CH197" s="390" t="e">
        <f t="shared" ca="1" si="214"/>
        <v>#VALUE!</v>
      </c>
      <c r="CI197" s="391">
        <f t="shared" si="215"/>
        <v>0</v>
      </c>
      <c r="CJ197" s="392">
        <f t="shared" si="216"/>
        <v>0</v>
      </c>
      <c r="CK197" s="392" t="e">
        <f t="shared" ca="1" si="253"/>
        <v>#VALUE!</v>
      </c>
      <c r="CL197" s="391" t="e">
        <f t="shared" ca="1" si="254"/>
        <v>#VALUE!</v>
      </c>
      <c r="CM197" s="391" t="e">
        <f t="shared" ca="1" si="217"/>
        <v>#VALUE!</v>
      </c>
      <c r="CN197" s="391" t="e">
        <f t="shared" ca="1" si="218"/>
        <v>#VALUE!</v>
      </c>
      <c r="CO197" s="391" t="e">
        <f t="shared" ca="1" si="219"/>
        <v>#VALUE!</v>
      </c>
      <c r="CP197" s="389" t="e">
        <f t="shared" ca="1" si="220"/>
        <v>#VALUE!</v>
      </c>
      <c r="CQ197" s="389" t="e">
        <f t="shared" ca="1" si="221"/>
        <v>#VALUE!</v>
      </c>
      <c r="CR197" s="393" t="e">
        <f t="shared" ca="1" si="222"/>
        <v>#VALUE!</v>
      </c>
      <c r="CS197" s="389" t="e">
        <f t="shared" ca="1" si="223"/>
        <v>#VALUE!</v>
      </c>
      <c r="CT197" s="394"/>
      <c r="CU197" s="372"/>
      <c r="CV197" s="389" t="e">
        <f t="shared" ca="1" si="255"/>
        <v>#VALUE!</v>
      </c>
      <c r="CW197" s="389" t="e">
        <f ca="1">'Site&amp;Soil'!$G$173*EXP('Site&amp;Soil'!$G$174*CV197)</f>
        <v>#VALUE!</v>
      </c>
      <c r="CX197" s="389" t="e">
        <f t="shared" ca="1" si="224"/>
        <v>#VALUE!</v>
      </c>
      <c r="CY197" s="389">
        <f t="shared" si="268"/>
        <v>0</v>
      </c>
      <c r="CZ197" s="390" t="e">
        <f t="shared" ca="1" si="225"/>
        <v>#VALUE!</v>
      </c>
      <c r="DA197" s="391">
        <f t="shared" si="226"/>
        <v>0</v>
      </c>
      <c r="DB197" s="392">
        <f t="shared" si="227"/>
        <v>0</v>
      </c>
      <c r="DC197" s="392" t="e">
        <f t="shared" ca="1" si="256"/>
        <v>#VALUE!</v>
      </c>
      <c r="DD197" s="391" t="e">
        <f t="shared" ca="1" si="257"/>
        <v>#VALUE!</v>
      </c>
      <c r="DE197" s="391" t="e">
        <f t="shared" ca="1" si="228"/>
        <v>#VALUE!</v>
      </c>
      <c r="DF197" s="391" t="e">
        <f t="shared" ca="1" si="229"/>
        <v>#VALUE!</v>
      </c>
      <c r="DG197" s="391" t="e">
        <f t="shared" ca="1" si="230"/>
        <v>#VALUE!</v>
      </c>
      <c r="DH197" s="389" t="e">
        <f t="shared" ca="1" si="231"/>
        <v>#VALUE!</v>
      </c>
      <c r="DI197" s="389" t="e">
        <f t="shared" ca="1" si="232"/>
        <v>#VALUE!</v>
      </c>
      <c r="DJ197" s="393" t="e">
        <f t="shared" ca="1" si="233"/>
        <v>#VALUE!</v>
      </c>
      <c r="DK197" s="389" t="e">
        <f t="shared" ca="1" si="234"/>
        <v>#VALUE!</v>
      </c>
      <c r="DL197" s="394"/>
      <c r="DM197" s="372"/>
      <c r="DN197" s="389" t="e">
        <f t="shared" ca="1" si="258"/>
        <v>#VALUE!</v>
      </c>
      <c r="DO197" s="389" t="e">
        <f ca="1">'Site&amp;Soil'!$H$173*EXP('Site&amp;Soil'!$H$174*DN197)</f>
        <v>#VALUE!</v>
      </c>
      <c r="DP197" s="389" t="e">
        <f t="shared" ca="1" si="235"/>
        <v>#VALUE!</v>
      </c>
      <c r="DQ197" s="389">
        <f t="shared" si="269"/>
        <v>0</v>
      </c>
      <c r="DR197" s="390" t="e">
        <f t="shared" ca="1" si="236"/>
        <v>#VALUE!</v>
      </c>
      <c r="DS197" s="391">
        <f t="shared" si="237"/>
        <v>0</v>
      </c>
      <c r="DT197" s="392">
        <f t="shared" si="238"/>
        <v>0</v>
      </c>
      <c r="DU197" s="392" t="e">
        <f t="shared" ca="1" si="259"/>
        <v>#VALUE!</v>
      </c>
      <c r="DV197" s="391" t="e">
        <f t="shared" ca="1" si="260"/>
        <v>#VALUE!</v>
      </c>
      <c r="DW197" s="391" t="e">
        <f t="shared" ca="1" si="239"/>
        <v>#VALUE!</v>
      </c>
      <c r="DX197" s="391" t="e">
        <f t="shared" ca="1" si="240"/>
        <v>#VALUE!</v>
      </c>
      <c r="DY197" s="391" t="e">
        <f t="shared" ca="1" si="241"/>
        <v>#VALUE!</v>
      </c>
      <c r="DZ197" s="389" t="e">
        <f t="shared" ca="1" si="242"/>
        <v>#VALUE!</v>
      </c>
      <c r="EA197" s="389" t="e">
        <f t="shared" ca="1" si="243"/>
        <v>#VALUE!</v>
      </c>
      <c r="EB197" s="393" t="e">
        <f t="shared" ca="1" si="244"/>
        <v>#VALUE!</v>
      </c>
      <c r="EC197" s="389" t="e">
        <f t="shared" ca="1" si="245"/>
        <v>#VALUE!</v>
      </c>
      <c r="ED197" s="394"/>
      <c r="EE197" s="372"/>
      <c r="EF197" s="392"/>
      <c r="EG197" s="372"/>
      <c r="EH197" s="372"/>
      <c r="EI197" s="372"/>
      <c r="EJ197" s="372"/>
      <c r="EK197" s="372"/>
      <c r="EL197" s="372"/>
      <c r="EM197" s="372"/>
      <c r="EN197" s="372"/>
      <c r="EO197" s="372"/>
      <c r="EP197" s="372"/>
      <c r="EQ197" s="372"/>
      <c r="ER197" s="372"/>
      <c r="ES197" s="372"/>
      <c r="ET197" s="372"/>
    </row>
    <row r="198" spans="1:150" x14ac:dyDescent="0.2">
      <c r="A198" s="372"/>
      <c r="B198" s="372">
        <v>190</v>
      </c>
      <c r="C198" s="372" t="s">
        <v>309</v>
      </c>
      <c r="D198" s="388"/>
      <c r="E198" s="388"/>
      <c r="F198" s="19"/>
      <c r="G198" s="372"/>
      <c r="H198" s="389">
        <f t="shared" ca="1" si="261"/>
        <v>5.9029791689069437</v>
      </c>
      <c r="I198" s="389">
        <f ca="1">'Site&amp;Soil'!$F$173*EXP('Site&amp;Soil'!$F$174*H198)</f>
        <v>0</v>
      </c>
      <c r="J198" s="389">
        <f t="shared" ca="1" si="180"/>
        <v>0.45000000000000007</v>
      </c>
      <c r="K198" s="389">
        <f t="shared" ca="1" si="264"/>
        <v>0.37336407417040579</v>
      </c>
      <c r="L198" s="390">
        <f t="shared" ca="1" si="181"/>
        <v>4.5501738743749746E-3</v>
      </c>
      <c r="M198" s="391">
        <f t="shared" si="182"/>
        <v>0</v>
      </c>
      <c r="N198" s="392">
        <f t="shared" si="183"/>
        <v>0</v>
      </c>
      <c r="O198" s="392">
        <f t="shared" ca="1" si="246"/>
        <v>6742.7857986362342</v>
      </c>
      <c r="P198" s="391">
        <f t="shared" ca="1" si="247"/>
        <v>0.27573457007184116</v>
      </c>
      <c r="Q198" s="391">
        <f t="shared" ca="1" si="184"/>
        <v>3.0680847781461192E-3</v>
      </c>
      <c r="R198" s="391">
        <f t="shared" ca="1" si="185"/>
        <v>3.8440576256623118E-4</v>
      </c>
      <c r="S198" s="391">
        <f t="shared" ca="1" si="186"/>
        <v>5.9637311457330835E-3</v>
      </c>
      <c r="T198" s="389">
        <f t="shared" ca="1" si="187"/>
        <v>5.9089429000526765</v>
      </c>
      <c r="U198" s="389">
        <f t="shared" ca="1" si="188"/>
        <v>0.40902430502370452</v>
      </c>
      <c r="V198" s="393">
        <f t="shared" ca="1" si="189"/>
        <v>3.9158364298664114E-3</v>
      </c>
      <c r="W198" s="389">
        <f t="shared" ca="1" si="190"/>
        <v>-8.7018587330364681E-3</v>
      </c>
      <c r="X198" s="395">
        <v>0.02</v>
      </c>
      <c r="Y198" s="372"/>
      <c r="Z198" s="389">
        <f t="shared" ca="1" si="262"/>
        <v>6.3658573205575371</v>
      </c>
      <c r="AA198" s="389">
        <f ca="1">'Site&amp;Soil'!$G$173*EXP('Site&amp;Soil'!$G$174*Z198)</f>
        <v>0</v>
      </c>
      <c r="AB198" s="389">
        <f t="shared" ca="1" si="191"/>
        <v>0.41625000000000001</v>
      </c>
      <c r="AC198" s="389">
        <f t="shared" si="265"/>
        <v>0</v>
      </c>
      <c r="AD198" s="390">
        <f t="shared" ca="1" si="192"/>
        <v>0</v>
      </c>
      <c r="AE198" s="391">
        <f t="shared" si="193"/>
        <v>0</v>
      </c>
      <c r="AF198" s="392">
        <f t="shared" si="194"/>
        <v>0</v>
      </c>
      <c r="AG198" s="392">
        <f t="shared" ca="1" si="248"/>
        <v>0</v>
      </c>
      <c r="AH198" s="391">
        <f t="shared" ca="1" si="249"/>
        <v>0</v>
      </c>
      <c r="AI198" s="391">
        <f t="shared" ca="1" si="195"/>
        <v>0</v>
      </c>
      <c r="AJ198" s="391">
        <f t="shared" ca="1" si="196"/>
        <v>0</v>
      </c>
      <c r="AK198" s="391">
        <f t="shared" ca="1" si="197"/>
        <v>9.234973274864413E-4</v>
      </c>
      <c r="AL198" s="389">
        <f t="shared" ca="1" si="198"/>
        <v>6.3667808178850231</v>
      </c>
      <c r="AM198" s="389">
        <f t="shared" ca="1" si="199"/>
        <v>0.5689225154446409</v>
      </c>
      <c r="AN198" s="393">
        <f t="shared" ca="1" si="200"/>
        <v>0</v>
      </c>
      <c r="AO198" s="389">
        <f t="shared" ca="1" si="201"/>
        <v>9.407414846525913E-3</v>
      </c>
      <c r="AP198" s="395">
        <v>0.02</v>
      </c>
      <c r="AQ198" s="372"/>
      <c r="AR198" s="389">
        <f t="shared" ca="1" si="263"/>
        <v>4.6599999999999948</v>
      </c>
      <c r="AS198" s="389">
        <f ca="1">'Site&amp;Soil'!$H$173*EXP('Site&amp;Soil'!$H$174*AR198)</f>
        <v>0</v>
      </c>
      <c r="AT198" s="389">
        <f t="shared" ca="1" si="202"/>
        <v>0.38250000000000001</v>
      </c>
      <c r="AU198" s="389">
        <f t="shared" si="266"/>
        <v>0</v>
      </c>
      <c r="AV198" s="390">
        <f t="shared" ca="1" si="203"/>
        <v>0</v>
      </c>
      <c r="AW198" s="391">
        <f t="shared" si="204"/>
        <v>0</v>
      </c>
      <c r="AX198" s="392">
        <f t="shared" si="205"/>
        <v>0</v>
      </c>
      <c r="AY198" s="392">
        <f t="shared" ca="1" si="250"/>
        <v>0</v>
      </c>
      <c r="AZ198" s="391">
        <f t="shared" ca="1" si="251"/>
        <v>0</v>
      </c>
      <c r="BA198" s="391">
        <f t="shared" ca="1" si="206"/>
        <v>0</v>
      </c>
      <c r="BB198" s="391">
        <f t="shared" ca="1" si="207"/>
        <v>0</v>
      </c>
      <c r="BC198" s="391">
        <f t="shared" ca="1" si="208"/>
        <v>0</v>
      </c>
      <c r="BD198" s="389">
        <f t="shared" ca="1" si="209"/>
        <v>4.6599999999999948</v>
      </c>
      <c r="BE198" s="389">
        <f t="shared" ca="1" si="210"/>
        <v>9.9449999999997887E-2</v>
      </c>
      <c r="BF198" s="393">
        <f t="shared" ca="1" si="211"/>
        <v>0</v>
      </c>
      <c r="BG198" s="389">
        <f t="shared" ca="1" si="212"/>
        <v>0</v>
      </c>
      <c r="BH198" s="395">
        <v>0.02</v>
      </c>
      <c r="BI198" s="372"/>
      <c r="BJ198" s="392">
        <f>BJ186+1</f>
        <v>16</v>
      </c>
      <c r="BK198" s="391">
        <f ca="1">AVERAGE(H193:H198)</f>
        <v>5.9108254822995461</v>
      </c>
      <c r="BL198" s="391">
        <f ca="1">AVERAGE(Z193:Z198)</f>
        <v>6.3372960743254758</v>
      </c>
      <c r="BM198" s="391">
        <f ca="1">AVERAGE(AR193:AR198)</f>
        <v>4.6599999999999957</v>
      </c>
      <c r="BN198" s="372"/>
      <c r="BO198" s="372"/>
      <c r="BP198" s="372"/>
      <c r="BQ198" s="372"/>
      <c r="BR198" s="372"/>
      <c r="BS198" s="372"/>
      <c r="BT198" s="372"/>
      <c r="BU198" s="372"/>
      <c r="BV198" s="372"/>
      <c r="BW198" s="372"/>
      <c r="BX198" s="372"/>
      <c r="BZ198" s="388"/>
      <c r="CA198" s="388"/>
      <c r="CB198" s="19"/>
      <c r="CC198" s="372"/>
      <c r="CD198" s="389" t="e">
        <f t="shared" ca="1" si="252"/>
        <v>#VALUE!</v>
      </c>
      <c r="CE198" s="389" t="e">
        <f ca="1">'Site&amp;Soil'!$F$173*EXP('Site&amp;Soil'!$F$174*CD198)</f>
        <v>#VALUE!</v>
      </c>
      <c r="CF198" s="389" t="e">
        <f t="shared" ca="1" si="213"/>
        <v>#VALUE!</v>
      </c>
      <c r="CG198" s="389">
        <f t="shared" si="267"/>
        <v>0</v>
      </c>
      <c r="CH198" s="390" t="e">
        <f t="shared" ca="1" si="214"/>
        <v>#VALUE!</v>
      </c>
      <c r="CI198" s="391">
        <f t="shared" si="215"/>
        <v>0</v>
      </c>
      <c r="CJ198" s="392">
        <f t="shared" si="216"/>
        <v>0</v>
      </c>
      <c r="CK198" s="392" t="e">
        <f t="shared" ca="1" si="253"/>
        <v>#VALUE!</v>
      </c>
      <c r="CL198" s="391" t="e">
        <f t="shared" ca="1" si="254"/>
        <v>#VALUE!</v>
      </c>
      <c r="CM198" s="391" t="e">
        <f t="shared" ca="1" si="217"/>
        <v>#VALUE!</v>
      </c>
      <c r="CN198" s="391" t="e">
        <f t="shared" ca="1" si="218"/>
        <v>#VALUE!</v>
      </c>
      <c r="CO198" s="391" t="e">
        <f t="shared" ca="1" si="219"/>
        <v>#VALUE!</v>
      </c>
      <c r="CP198" s="389" t="e">
        <f t="shared" ca="1" si="220"/>
        <v>#VALUE!</v>
      </c>
      <c r="CQ198" s="389" t="e">
        <f t="shared" ca="1" si="221"/>
        <v>#VALUE!</v>
      </c>
      <c r="CR198" s="393" t="e">
        <f t="shared" ca="1" si="222"/>
        <v>#VALUE!</v>
      </c>
      <c r="CS198" s="389" t="e">
        <f t="shared" ca="1" si="223"/>
        <v>#VALUE!</v>
      </c>
      <c r="CT198" s="394" t="e">
        <v>#VALUE!</v>
      </c>
      <c r="CU198" s="372"/>
      <c r="CV198" s="389" t="e">
        <f t="shared" ca="1" si="255"/>
        <v>#VALUE!</v>
      </c>
      <c r="CW198" s="389" t="e">
        <f ca="1">'Site&amp;Soil'!$G$173*EXP('Site&amp;Soil'!$G$174*CV198)</f>
        <v>#VALUE!</v>
      </c>
      <c r="CX198" s="389" t="e">
        <f t="shared" ca="1" si="224"/>
        <v>#VALUE!</v>
      </c>
      <c r="CY198" s="389">
        <f t="shared" si="268"/>
        <v>0</v>
      </c>
      <c r="CZ198" s="390" t="e">
        <f t="shared" ca="1" si="225"/>
        <v>#VALUE!</v>
      </c>
      <c r="DA198" s="391">
        <f t="shared" si="226"/>
        <v>0</v>
      </c>
      <c r="DB198" s="392">
        <f t="shared" si="227"/>
        <v>0</v>
      </c>
      <c r="DC198" s="392" t="e">
        <f t="shared" ca="1" si="256"/>
        <v>#VALUE!</v>
      </c>
      <c r="DD198" s="391" t="e">
        <f t="shared" ca="1" si="257"/>
        <v>#VALUE!</v>
      </c>
      <c r="DE198" s="391" t="e">
        <f t="shared" ca="1" si="228"/>
        <v>#VALUE!</v>
      </c>
      <c r="DF198" s="391" t="e">
        <f t="shared" ca="1" si="229"/>
        <v>#VALUE!</v>
      </c>
      <c r="DG198" s="391" t="e">
        <f t="shared" ca="1" si="230"/>
        <v>#VALUE!</v>
      </c>
      <c r="DH198" s="389" t="e">
        <f t="shared" ca="1" si="231"/>
        <v>#VALUE!</v>
      </c>
      <c r="DI198" s="389" t="e">
        <f t="shared" ca="1" si="232"/>
        <v>#VALUE!</v>
      </c>
      <c r="DJ198" s="393" t="e">
        <f t="shared" ca="1" si="233"/>
        <v>#VALUE!</v>
      </c>
      <c r="DK198" s="389" t="e">
        <f t="shared" ca="1" si="234"/>
        <v>#VALUE!</v>
      </c>
      <c r="DL198" s="394" t="e">
        <v>#VALUE!</v>
      </c>
      <c r="DM198" s="372"/>
      <c r="DN198" s="389" t="e">
        <f t="shared" ca="1" si="258"/>
        <v>#VALUE!</v>
      </c>
      <c r="DO198" s="389" t="e">
        <f ca="1">'Site&amp;Soil'!$H$173*EXP('Site&amp;Soil'!$H$174*DN198)</f>
        <v>#VALUE!</v>
      </c>
      <c r="DP198" s="389" t="e">
        <f t="shared" ca="1" si="235"/>
        <v>#VALUE!</v>
      </c>
      <c r="DQ198" s="389">
        <f t="shared" si="269"/>
        <v>0</v>
      </c>
      <c r="DR198" s="390" t="e">
        <f t="shared" ca="1" si="236"/>
        <v>#VALUE!</v>
      </c>
      <c r="DS198" s="391">
        <f t="shared" si="237"/>
        <v>0</v>
      </c>
      <c r="DT198" s="392">
        <f t="shared" si="238"/>
        <v>0</v>
      </c>
      <c r="DU198" s="392" t="e">
        <f t="shared" ca="1" si="259"/>
        <v>#VALUE!</v>
      </c>
      <c r="DV198" s="391" t="e">
        <f t="shared" ca="1" si="260"/>
        <v>#VALUE!</v>
      </c>
      <c r="DW198" s="391" t="e">
        <f t="shared" ca="1" si="239"/>
        <v>#VALUE!</v>
      </c>
      <c r="DX198" s="391" t="e">
        <f t="shared" ca="1" si="240"/>
        <v>#VALUE!</v>
      </c>
      <c r="DY198" s="391" t="e">
        <f t="shared" ca="1" si="241"/>
        <v>#VALUE!</v>
      </c>
      <c r="DZ198" s="389" t="e">
        <f t="shared" ca="1" si="242"/>
        <v>#VALUE!</v>
      </c>
      <c r="EA198" s="389" t="e">
        <f t="shared" ca="1" si="243"/>
        <v>#VALUE!</v>
      </c>
      <c r="EB198" s="393" t="e">
        <f t="shared" ca="1" si="244"/>
        <v>#VALUE!</v>
      </c>
      <c r="EC198" s="389" t="e">
        <f t="shared" ca="1" si="245"/>
        <v>#VALUE!</v>
      </c>
      <c r="ED198" s="394" t="e">
        <v>#VALUE!</v>
      </c>
      <c r="EE198" s="372"/>
      <c r="EF198" s="392">
        <f>EF186+1</f>
        <v>16</v>
      </c>
      <c r="EG198" s="391" t="e">
        <f ca="1">AVERAGE(CD193:CD198)</f>
        <v>#VALUE!</v>
      </c>
      <c r="EH198" s="391" t="e">
        <f ca="1">AVERAGE(CV193:CV198)</f>
        <v>#VALUE!</v>
      </c>
      <c r="EI198" s="391" t="e">
        <f ca="1">AVERAGE(DN193:DN198)</f>
        <v>#VALUE!</v>
      </c>
      <c r="EJ198" s="372"/>
      <c r="EK198" s="372"/>
      <c r="EL198" s="372"/>
      <c r="EM198" s="372"/>
      <c r="EN198" s="372"/>
      <c r="EO198" s="372"/>
      <c r="EP198" s="372"/>
      <c r="EQ198" s="372"/>
      <c r="ER198" s="372"/>
      <c r="ES198" s="372"/>
      <c r="ET198" s="372"/>
    </row>
    <row r="199" spans="1:150" x14ac:dyDescent="0.2">
      <c r="A199" s="372"/>
      <c r="B199" s="372">
        <v>191</v>
      </c>
      <c r="C199" s="372" t="s">
        <v>310</v>
      </c>
      <c r="D199" s="388"/>
      <c r="E199" s="388"/>
      <c r="F199" s="19"/>
      <c r="G199" s="372"/>
      <c r="H199" s="389">
        <f t="shared" ca="1" si="261"/>
        <v>5.92024104131964</v>
      </c>
      <c r="I199" s="389">
        <f ca="1">'Site&amp;Soil'!$F$173*EXP('Site&amp;Soil'!$F$174*H199)</f>
        <v>0</v>
      </c>
      <c r="J199" s="389">
        <f t="shared" ca="1" si="180"/>
        <v>0.45000000000000007</v>
      </c>
      <c r="K199" s="389">
        <f t="shared" ca="1" si="264"/>
        <v>0.31935521622611851</v>
      </c>
      <c r="L199" s="390">
        <f t="shared" ca="1" si="181"/>
        <v>3.7363748004914593E-3</v>
      </c>
      <c r="M199" s="391">
        <f t="shared" si="182"/>
        <v>0</v>
      </c>
      <c r="N199" s="392">
        <f t="shared" si="183"/>
        <v>0</v>
      </c>
      <c r="O199" s="392">
        <f t="shared" ca="1" si="246"/>
        <v>6667.7591581039806</v>
      </c>
      <c r="P199" s="391">
        <f t="shared" ca="1" si="247"/>
        <v>0.27266648529369503</v>
      </c>
      <c r="Q199" s="391">
        <f t="shared" ca="1" si="184"/>
        <v>2.4913247294085861E-3</v>
      </c>
      <c r="R199" s="391">
        <f t="shared" ca="1" si="185"/>
        <v>3.1469736948360545E-4</v>
      </c>
      <c r="S199" s="391">
        <f t="shared" ca="1" si="186"/>
        <v>4.8369496887221792E-3</v>
      </c>
      <c r="T199" s="389">
        <f t="shared" ca="1" si="187"/>
        <v>5.9250779910083624</v>
      </c>
      <c r="U199" s="389">
        <f t="shared" ca="1" si="188"/>
        <v>0.41628509595376317</v>
      </c>
      <c r="V199" s="393">
        <f t="shared" ca="1" si="189"/>
        <v>3.5378781210099073E-3</v>
      </c>
      <c r="W199" s="389">
        <f t="shared" ca="1" si="190"/>
        <v>-7.8619513800220146E-3</v>
      </c>
      <c r="X199" s="394"/>
      <c r="Y199" s="372"/>
      <c r="Z199" s="389">
        <f t="shared" ca="1" si="262"/>
        <v>6.3961882327315482</v>
      </c>
      <c r="AA199" s="389">
        <f ca="1">'Site&amp;Soil'!$G$173*EXP('Site&amp;Soil'!$G$174*Z199)</f>
        <v>0</v>
      </c>
      <c r="AB199" s="389">
        <f t="shared" ca="1" si="191"/>
        <v>0.41625000000000001</v>
      </c>
      <c r="AC199" s="389">
        <f t="shared" si="265"/>
        <v>0</v>
      </c>
      <c r="AD199" s="390">
        <f t="shared" ca="1" si="192"/>
        <v>0</v>
      </c>
      <c r="AE199" s="391">
        <f t="shared" si="193"/>
        <v>0</v>
      </c>
      <c r="AF199" s="392">
        <f t="shared" si="194"/>
        <v>0</v>
      </c>
      <c r="AG199" s="392">
        <f t="shared" ca="1" si="248"/>
        <v>0</v>
      </c>
      <c r="AH199" s="391">
        <f t="shared" ca="1" si="249"/>
        <v>0</v>
      </c>
      <c r="AI199" s="391">
        <f t="shared" ca="1" si="195"/>
        <v>0</v>
      </c>
      <c r="AJ199" s="391">
        <f t="shared" ca="1" si="196"/>
        <v>0</v>
      </c>
      <c r="AK199" s="391">
        <f t="shared" ca="1" si="197"/>
        <v>7.560297164771302E-4</v>
      </c>
      <c r="AL199" s="389">
        <f t="shared" ca="1" si="198"/>
        <v>6.3969442624480255</v>
      </c>
      <c r="AM199" s="389">
        <f t="shared" ca="1" si="199"/>
        <v>0.5814780492439906</v>
      </c>
      <c r="AN199" s="393">
        <f t="shared" ca="1" si="200"/>
        <v>0</v>
      </c>
      <c r="AO199" s="389">
        <f t="shared" ca="1" si="201"/>
        <v>8.4994068973210987E-3</v>
      </c>
      <c r="AP199" s="394"/>
      <c r="AQ199" s="372"/>
      <c r="AR199" s="389">
        <f t="shared" ca="1" si="263"/>
        <v>4.6799999999999944</v>
      </c>
      <c r="AS199" s="389">
        <f ca="1">'Site&amp;Soil'!$H$173*EXP('Site&amp;Soil'!$H$174*AR199)</f>
        <v>0</v>
      </c>
      <c r="AT199" s="389">
        <f t="shared" ca="1" si="202"/>
        <v>0.38250000000000001</v>
      </c>
      <c r="AU199" s="389">
        <f t="shared" si="266"/>
        <v>0</v>
      </c>
      <c r="AV199" s="390">
        <f t="shared" ca="1" si="203"/>
        <v>0</v>
      </c>
      <c r="AW199" s="391">
        <f t="shared" si="204"/>
        <v>0</v>
      </c>
      <c r="AX199" s="392">
        <f t="shared" si="205"/>
        <v>0</v>
      </c>
      <c r="AY199" s="392">
        <f t="shared" ca="1" si="250"/>
        <v>0</v>
      </c>
      <c r="AZ199" s="391">
        <f t="shared" ca="1" si="251"/>
        <v>0</v>
      </c>
      <c r="BA199" s="391">
        <f t="shared" ca="1" si="206"/>
        <v>0</v>
      </c>
      <c r="BB199" s="391">
        <f t="shared" ca="1" si="207"/>
        <v>0</v>
      </c>
      <c r="BC199" s="391">
        <f t="shared" ca="1" si="208"/>
        <v>0</v>
      </c>
      <c r="BD199" s="389">
        <f t="shared" ca="1" si="209"/>
        <v>4.6799999999999944</v>
      </c>
      <c r="BE199" s="389">
        <f t="shared" ca="1" si="210"/>
        <v>0.10709999999999772</v>
      </c>
      <c r="BF199" s="393">
        <f t="shared" ca="1" si="211"/>
        <v>0</v>
      </c>
      <c r="BG199" s="389">
        <f t="shared" ca="1" si="212"/>
        <v>0</v>
      </c>
      <c r="BH199" s="394"/>
      <c r="BI199" s="372"/>
      <c r="BJ199" s="392"/>
      <c r="BK199" s="391"/>
      <c r="BL199" s="391"/>
      <c r="BM199" s="391"/>
      <c r="BN199" s="372"/>
      <c r="BO199" s="372"/>
      <c r="BP199" s="372"/>
      <c r="BQ199" s="372"/>
      <c r="BR199" s="372"/>
      <c r="BS199" s="372"/>
      <c r="BT199" s="372"/>
      <c r="BU199" s="372"/>
      <c r="BV199" s="372"/>
      <c r="BW199" s="372"/>
      <c r="BX199" s="372"/>
      <c r="BZ199" s="388"/>
      <c r="CA199" s="388"/>
      <c r="CB199" s="19"/>
      <c r="CC199" s="372"/>
      <c r="CD199" s="389" t="e">
        <f t="shared" ca="1" si="252"/>
        <v>#VALUE!</v>
      </c>
      <c r="CE199" s="389" t="e">
        <f ca="1">'Site&amp;Soil'!$F$173*EXP('Site&amp;Soil'!$F$174*CD199)</f>
        <v>#VALUE!</v>
      </c>
      <c r="CF199" s="389" t="e">
        <f t="shared" ca="1" si="213"/>
        <v>#VALUE!</v>
      </c>
      <c r="CG199" s="389">
        <f t="shared" si="267"/>
        <v>0</v>
      </c>
      <c r="CH199" s="390" t="e">
        <f t="shared" ca="1" si="214"/>
        <v>#VALUE!</v>
      </c>
      <c r="CI199" s="391">
        <f t="shared" si="215"/>
        <v>0</v>
      </c>
      <c r="CJ199" s="392">
        <f t="shared" si="216"/>
        <v>0</v>
      </c>
      <c r="CK199" s="392" t="e">
        <f t="shared" ca="1" si="253"/>
        <v>#VALUE!</v>
      </c>
      <c r="CL199" s="391" t="e">
        <f t="shared" ca="1" si="254"/>
        <v>#VALUE!</v>
      </c>
      <c r="CM199" s="391" t="e">
        <f t="shared" ca="1" si="217"/>
        <v>#VALUE!</v>
      </c>
      <c r="CN199" s="391" t="e">
        <f t="shared" ca="1" si="218"/>
        <v>#VALUE!</v>
      </c>
      <c r="CO199" s="391" t="e">
        <f t="shared" ca="1" si="219"/>
        <v>#VALUE!</v>
      </c>
      <c r="CP199" s="389" t="e">
        <f t="shared" ca="1" si="220"/>
        <v>#VALUE!</v>
      </c>
      <c r="CQ199" s="389" t="e">
        <f t="shared" ca="1" si="221"/>
        <v>#VALUE!</v>
      </c>
      <c r="CR199" s="393" t="e">
        <f t="shared" ca="1" si="222"/>
        <v>#VALUE!</v>
      </c>
      <c r="CS199" s="389" t="e">
        <f t="shared" ca="1" si="223"/>
        <v>#VALUE!</v>
      </c>
      <c r="CT199" s="394"/>
      <c r="CU199" s="372"/>
      <c r="CV199" s="389" t="e">
        <f t="shared" ca="1" si="255"/>
        <v>#VALUE!</v>
      </c>
      <c r="CW199" s="389" t="e">
        <f ca="1">'Site&amp;Soil'!$G$173*EXP('Site&amp;Soil'!$G$174*CV199)</f>
        <v>#VALUE!</v>
      </c>
      <c r="CX199" s="389" t="e">
        <f t="shared" ca="1" si="224"/>
        <v>#VALUE!</v>
      </c>
      <c r="CY199" s="389">
        <f t="shared" si="268"/>
        <v>0</v>
      </c>
      <c r="CZ199" s="390" t="e">
        <f t="shared" ca="1" si="225"/>
        <v>#VALUE!</v>
      </c>
      <c r="DA199" s="391">
        <f t="shared" si="226"/>
        <v>0</v>
      </c>
      <c r="DB199" s="392">
        <f t="shared" si="227"/>
        <v>0</v>
      </c>
      <c r="DC199" s="392" t="e">
        <f t="shared" ca="1" si="256"/>
        <v>#VALUE!</v>
      </c>
      <c r="DD199" s="391" t="e">
        <f t="shared" ca="1" si="257"/>
        <v>#VALUE!</v>
      </c>
      <c r="DE199" s="391" t="e">
        <f t="shared" ca="1" si="228"/>
        <v>#VALUE!</v>
      </c>
      <c r="DF199" s="391" t="e">
        <f t="shared" ca="1" si="229"/>
        <v>#VALUE!</v>
      </c>
      <c r="DG199" s="391" t="e">
        <f t="shared" ca="1" si="230"/>
        <v>#VALUE!</v>
      </c>
      <c r="DH199" s="389" t="e">
        <f t="shared" ca="1" si="231"/>
        <v>#VALUE!</v>
      </c>
      <c r="DI199" s="389" t="e">
        <f t="shared" ca="1" si="232"/>
        <v>#VALUE!</v>
      </c>
      <c r="DJ199" s="393" t="e">
        <f t="shared" ca="1" si="233"/>
        <v>#VALUE!</v>
      </c>
      <c r="DK199" s="389" t="e">
        <f t="shared" ca="1" si="234"/>
        <v>#VALUE!</v>
      </c>
      <c r="DL199" s="394"/>
      <c r="DM199" s="372"/>
      <c r="DN199" s="389" t="e">
        <f t="shared" ca="1" si="258"/>
        <v>#VALUE!</v>
      </c>
      <c r="DO199" s="389" t="e">
        <f ca="1">'Site&amp;Soil'!$H$173*EXP('Site&amp;Soil'!$H$174*DN199)</f>
        <v>#VALUE!</v>
      </c>
      <c r="DP199" s="389" t="e">
        <f t="shared" ca="1" si="235"/>
        <v>#VALUE!</v>
      </c>
      <c r="DQ199" s="389">
        <f t="shared" si="269"/>
        <v>0</v>
      </c>
      <c r="DR199" s="390" t="e">
        <f t="shared" ca="1" si="236"/>
        <v>#VALUE!</v>
      </c>
      <c r="DS199" s="391">
        <f t="shared" si="237"/>
        <v>0</v>
      </c>
      <c r="DT199" s="392">
        <f t="shared" si="238"/>
        <v>0</v>
      </c>
      <c r="DU199" s="392" t="e">
        <f t="shared" ca="1" si="259"/>
        <v>#VALUE!</v>
      </c>
      <c r="DV199" s="391" t="e">
        <f t="shared" ca="1" si="260"/>
        <v>#VALUE!</v>
      </c>
      <c r="DW199" s="391" t="e">
        <f t="shared" ca="1" si="239"/>
        <v>#VALUE!</v>
      </c>
      <c r="DX199" s="391" t="e">
        <f t="shared" ca="1" si="240"/>
        <v>#VALUE!</v>
      </c>
      <c r="DY199" s="391" t="e">
        <f t="shared" ca="1" si="241"/>
        <v>#VALUE!</v>
      </c>
      <c r="DZ199" s="389" t="e">
        <f t="shared" ca="1" si="242"/>
        <v>#VALUE!</v>
      </c>
      <c r="EA199" s="389" t="e">
        <f t="shared" ca="1" si="243"/>
        <v>#VALUE!</v>
      </c>
      <c r="EB199" s="393" t="e">
        <f t="shared" ca="1" si="244"/>
        <v>#VALUE!</v>
      </c>
      <c r="EC199" s="389" t="e">
        <f t="shared" ca="1" si="245"/>
        <v>#VALUE!</v>
      </c>
      <c r="ED199" s="394"/>
      <c r="EE199" s="372"/>
      <c r="EF199" s="392"/>
      <c r="EG199" s="391"/>
      <c r="EH199" s="391"/>
      <c r="EI199" s="391"/>
      <c r="EJ199" s="372"/>
      <c r="EK199" s="372"/>
      <c r="EL199" s="372"/>
      <c r="EM199" s="372"/>
      <c r="EN199" s="372"/>
      <c r="EO199" s="372"/>
      <c r="EP199" s="372"/>
      <c r="EQ199" s="372"/>
      <c r="ER199" s="372"/>
      <c r="ES199" s="372"/>
      <c r="ET199" s="372"/>
    </row>
    <row r="200" spans="1:150" x14ac:dyDescent="0.2">
      <c r="A200" s="372"/>
      <c r="B200" s="372">
        <v>192</v>
      </c>
      <c r="C200" s="372" t="s">
        <v>311</v>
      </c>
      <c r="D200" s="388"/>
      <c r="E200" s="388"/>
      <c r="F200" s="19"/>
      <c r="G200" s="372"/>
      <c r="H200" s="389">
        <f t="shared" ca="1" si="261"/>
        <v>5.9172160396283404</v>
      </c>
      <c r="I200" s="389">
        <f ca="1">'Site&amp;Soil'!$F$173*EXP('Site&amp;Soil'!$F$174*H200)</f>
        <v>0</v>
      </c>
      <c r="J200" s="389">
        <f t="shared" ca="1" si="180"/>
        <v>0.45000000000000007</v>
      </c>
      <c r="K200" s="389">
        <f t="shared" ca="1" si="264"/>
        <v>0.2566091252630372</v>
      </c>
      <c r="L200" s="390">
        <f t="shared" ca="1" si="181"/>
        <v>3.0238134049357453E-3</v>
      </c>
      <c r="M200" s="391">
        <f t="shared" si="182"/>
        <v>0</v>
      </c>
      <c r="N200" s="392">
        <f t="shared" si="183"/>
        <v>0</v>
      </c>
      <c r="O200" s="392">
        <f t="shared" ca="1" si="246"/>
        <v>6606.8365505365991</v>
      </c>
      <c r="P200" s="391">
        <f t="shared" ca="1" si="247"/>
        <v>0.27017516056428642</v>
      </c>
      <c r="Q200" s="391">
        <f t="shared" ca="1" si="184"/>
        <v>1.9977840925732007E-3</v>
      </c>
      <c r="R200" s="391">
        <f t="shared" ca="1" si="185"/>
        <v>2.5198971930566461E-4</v>
      </c>
      <c r="S200" s="391">
        <f t="shared" ca="1" si="186"/>
        <v>3.8795430517056351E-3</v>
      </c>
      <c r="T200" s="389">
        <f t="shared" ca="1" si="187"/>
        <v>5.9210955826800458</v>
      </c>
      <c r="U200" s="389">
        <f t="shared" ca="1" si="188"/>
        <v>0.41449301220602064</v>
      </c>
      <c r="V200" s="393">
        <f t="shared" ca="1" si="189"/>
        <v>2.8046901691915851E-3</v>
      </c>
      <c r="W200" s="389">
        <f t="shared" ca="1" si="190"/>
        <v>-6.2326448204257437E-3</v>
      </c>
      <c r="X200" s="394"/>
      <c r="Y200" s="372"/>
      <c r="Z200" s="389">
        <f t="shared" ca="1" si="262"/>
        <v>6.4054436693453463</v>
      </c>
      <c r="AA200" s="389">
        <f ca="1">'Site&amp;Soil'!$G$173*EXP('Site&amp;Soil'!$G$174*Z200)</f>
        <v>0</v>
      </c>
      <c r="AB200" s="389">
        <f t="shared" ca="1" si="191"/>
        <v>0.41625000000000001</v>
      </c>
      <c r="AC200" s="389">
        <f t="shared" si="265"/>
        <v>0</v>
      </c>
      <c r="AD200" s="390">
        <f t="shared" ca="1" si="192"/>
        <v>0</v>
      </c>
      <c r="AE200" s="391">
        <f t="shared" si="193"/>
        <v>0</v>
      </c>
      <c r="AF200" s="392">
        <f t="shared" si="194"/>
        <v>0</v>
      </c>
      <c r="AG200" s="392">
        <f t="shared" ca="1" si="248"/>
        <v>0</v>
      </c>
      <c r="AH200" s="391">
        <f t="shared" ca="1" si="249"/>
        <v>0</v>
      </c>
      <c r="AI200" s="391">
        <f t="shared" ca="1" si="195"/>
        <v>0</v>
      </c>
      <c r="AJ200" s="391">
        <f t="shared" ca="1" si="196"/>
        <v>0</v>
      </c>
      <c r="AK200" s="391">
        <f t="shared" ca="1" si="197"/>
        <v>6.0538070704063566E-4</v>
      </c>
      <c r="AL200" s="389">
        <f t="shared" ca="1" si="198"/>
        <v>6.4060490500523866</v>
      </c>
      <c r="AM200" s="389">
        <f t="shared" ca="1" si="199"/>
        <v>0.58526791708430592</v>
      </c>
      <c r="AN200" s="393">
        <f t="shared" ca="1" si="200"/>
        <v>0</v>
      </c>
      <c r="AO200" s="389">
        <f t="shared" ca="1" si="201"/>
        <v>6.7379944004602645E-3</v>
      </c>
      <c r="AP200" s="394"/>
      <c r="AQ200" s="372"/>
      <c r="AR200" s="389">
        <f t="shared" ca="1" si="263"/>
        <v>4.6799999999999944</v>
      </c>
      <c r="AS200" s="389">
        <f ca="1">'Site&amp;Soil'!$H$173*EXP('Site&amp;Soil'!$H$174*AR200)</f>
        <v>0</v>
      </c>
      <c r="AT200" s="389">
        <f t="shared" ca="1" si="202"/>
        <v>0.38250000000000001</v>
      </c>
      <c r="AU200" s="389">
        <f t="shared" si="266"/>
        <v>0</v>
      </c>
      <c r="AV200" s="390">
        <f t="shared" ca="1" si="203"/>
        <v>0</v>
      </c>
      <c r="AW200" s="391">
        <f t="shared" si="204"/>
        <v>0</v>
      </c>
      <c r="AX200" s="392">
        <f t="shared" si="205"/>
        <v>0</v>
      </c>
      <c r="AY200" s="392">
        <f t="shared" ca="1" si="250"/>
        <v>0</v>
      </c>
      <c r="AZ200" s="391">
        <f t="shared" ca="1" si="251"/>
        <v>0</v>
      </c>
      <c r="BA200" s="391">
        <f t="shared" ca="1" si="206"/>
        <v>0</v>
      </c>
      <c r="BB200" s="391">
        <f t="shared" ca="1" si="207"/>
        <v>0</v>
      </c>
      <c r="BC200" s="391">
        <f t="shared" ca="1" si="208"/>
        <v>0</v>
      </c>
      <c r="BD200" s="389">
        <f t="shared" ca="1" si="209"/>
        <v>4.6799999999999944</v>
      </c>
      <c r="BE200" s="389">
        <f t="shared" ca="1" si="210"/>
        <v>0.10709999999999772</v>
      </c>
      <c r="BF200" s="393">
        <f t="shared" ca="1" si="211"/>
        <v>0</v>
      </c>
      <c r="BG200" s="389">
        <f t="shared" ca="1" si="212"/>
        <v>0</v>
      </c>
      <c r="BH200" s="394"/>
      <c r="BI200" s="372"/>
      <c r="BJ200" s="392"/>
      <c r="BK200" s="391"/>
      <c r="BL200" s="391"/>
      <c r="BM200" s="391"/>
      <c r="BN200" s="372"/>
      <c r="BO200" s="372"/>
      <c r="BP200" s="372"/>
      <c r="BQ200" s="372"/>
      <c r="BR200" s="372"/>
      <c r="BS200" s="372"/>
      <c r="BT200" s="372"/>
      <c r="BU200" s="372"/>
      <c r="BV200" s="372"/>
      <c r="BW200" s="372"/>
      <c r="BX200" s="372"/>
      <c r="BZ200" s="388"/>
      <c r="CA200" s="388"/>
      <c r="CB200" s="19"/>
      <c r="CC200" s="372"/>
      <c r="CD200" s="389" t="e">
        <f t="shared" ca="1" si="252"/>
        <v>#VALUE!</v>
      </c>
      <c r="CE200" s="389" t="e">
        <f ca="1">'Site&amp;Soil'!$F$173*EXP('Site&amp;Soil'!$F$174*CD200)</f>
        <v>#VALUE!</v>
      </c>
      <c r="CF200" s="389" t="e">
        <f t="shared" ca="1" si="213"/>
        <v>#VALUE!</v>
      </c>
      <c r="CG200" s="389">
        <f t="shared" si="267"/>
        <v>0</v>
      </c>
      <c r="CH200" s="390" t="e">
        <f t="shared" ca="1" si="214"/>
        <v>#VALUE!</v>
      </c>
      <c r="CI200" s="391">
        <f t="shared" si="215"/>
        <v>0</v>
      </c>
      <c r="CJ200" s="392">
        <f t="shared" si="216"/>
        <v>0</v>
      </c>
      <c r="CK200" s="392" t="e">
        <f t="shared" ca="1" si="253"/>
        <v>#VALUE!</v>
      </c>
      <c r="CL200" s="391" t="e">
        <f t="shared" ca="1" si="254"/>
        <v>#VALUE!</v>
      </c>
      <c r="CM200" s="391" t="e">
        <f t="shared" ca="1" si="217"/>
        <v>#VALUE!</v>
      </c>
      <c r="CN200" s="391" t="e">
        <f t="shared" ca="1" si="218"/>
        <v>#VALUE!</v>
      </c>
      <c r="CO200" s="391" t="e">
        <f t="shared" ca="1" si="219"/>
        <v>#VALUE!</v>
      </c>
      <c r="CP200" s="389" t="e">
        <f t="shared" ca="1" si="220"/>
        <v>#VALUE!</v>
      </c>
      <c r="CQ200" s="389" t="e">
        <f t="shared" ca="1" si="221"/>
        <v>#VALUE!</v>
      </c>
      <c r="CR200" s="393" t="e">
        <f t="shared" ca="1" si="222"/>
        <v>#VALUE!</v>
      </c>
      <c r="CS200" s="389" t="e">
        <f t="shared" ca="1" si="223"/>
        <v>#VALUE!</v>
      </c>
      <c r="CT200" s="394"/>
      <c r="CU200" s="372"/>
      <c r="CV200" s="389" t="e">
        <f t="shared" ca="1" si="255"/>
        <v>#VALUE!</v>
      </c>
      <c r="CW200" s="389" t="e">
        <f ca="1">'Site&amp;Soil'!$G$173*EXP('Site&amp;Soil'!$G$174*CV200)</f>
        <v>#VALUE!</v>
      </c>
      <c r="CX200" s="389" t="e">
        <f t="shared" ca="1" si="224"/>
        <v>#VALUE!</v>
      </c>
      <c r="CY200" s="389">
        <f t="shared" si="268"/>
        <v>0</v>
      </c>
      <c r="CZ200" s="390" t="e">
        <f t="shared" ca="1" si="225"/>
        <v>#VALUE!</v>
      </c>
      <c r="DA200" s="391">
        <f t="shared" si="226"/>
        <v>0</v>
      </c>
      <c r="DB200" s="392">
        <f t="shared" si="227"/>
        <v>0</v>
      </c>
      <c r="DC200" s="392" t="e">
        <f t="shared" ca="1" si="256"/>
        <v>#VALUE!</v>
      </c>
      <c r="DD200" s="391" t="e">
        <f t="shared" ca="1" si="257"/>
        <v>#VALUE!</v>
      </c>
      <c r="DE200" s="391" t="e">
        <f t="shared" ca="1" si="228"/>
        <v>#VALUE!</v>
      </c>
      <c r="DF200" s="391" t="e">
        <f t="shared" ca="1" si="229"/>
        <v>#VALUE!</v>
      </c>
      <c r="DG200" s="391" t="e">
        <f t="shared" ca="1" si="230"/>
        <v>#VALUE!</v>
      </c>
      <c r="DH200" s="389" t="e">
        <f t="shared" ca="1" si="231"/>
        <v>#VALUE!</v>
      </c>
      <c r="DI200" s="389" t="e">
        <f t="shared" ca="1" si="232"/>
        <v>#VALUE!</v>
      </c>
      <c r="DJ200" s="393" t="e">
        <f t="shared" ca="1" si="233"/>
        <v>#VALUE!</v>
      </c>
      <c r="DK200" s="389" t="e">
        <f t="shared" ca="1" si="234"/>
        <v>#VALUE!</v>
      </c>
      <c r="DL200" s="394"/>
      <c r="DM200" s="372"/>
      <c r="DN200" s="389" t="e">
        <f t="shared" ca="1" si="258"/>
        <v>#VALUE!</v>
      </c>
      <c r="DO200" s="389" t="e">
        <f ca="1">'Site&amp;Soil'!$H$173*EXP('Site&amp;Soil'!$H$174*DN200)</f>
        <v>#VALUE!</v>
      </c>
      <c r="DP200" s="389" t="e">
        <f t="shared" ca="1" si="235"/>
        <v>#VALUE!</v>
      </c>
      <c r="DQ200" s="389">
        <f t="shared" si="269"/>
        <v>0</v>
      </c>
      <c r="DR200" s="390" t="e">
        <f t="shared" ca="1" si="236"/>
        <v>#VALUE!</v>
      </c>
      <c r="DS200" s="391">
        <f t="shared" si="237"/>
        <v>0</v>
      </c>
      <c r="DT200" s="392">
        <f t="shared" si="238"/>
        <v>0</v>
      </c>
      <c r="DU200" s="392" t="e">
        <f t="shared" ca="1" si="259"/>
        <v>#VALUE!</v>
      </c>
      <c r="DV200" s="391" t="e">
        <f t="shared" ca="1" si="260"/>
        <v>#VALUE!</v>
      </c>
      <c r="DW200" s="391" t="e">
        <f t="shared" ca="1" si="239"/>
        <v>#VALUE!</v>
      </c>
      <c r="DX200" s="391" t="e">
        <f t="shared" ca="1" si="240"/>
        <v>#VALUE!</v>
      </c>
      <c r="DY200" s="391" t="e">
        <f t="shared" ca="1" si="241"/>
        <v>#VALUE!</v>
      </c>
      <c r="DZ200" s="389" t="e">
        <f t="shared" ca="1" si="242"/>
        <v>#VALUE!</v>
      </c>
      <c r="EA200" s="389" t="e">
        <f t="shared" ca="1" si="243"/>
        <v>#VALUE!</v>
      </c>
      <c r="EB200" s="393" t="e">
        <f t="shared" ca="1" si="244"/>
        <v>#VALUE!</v>
      </c>
      <c r="EC200" s="389" t="e">
        <f t="shared" ca="1" si="245"/>
        <v>#VALUE!</v>
      </c>
      <c r="ED200" s="394"/>
      <c r="EE200" s="372"/>
      <c r="EF200" s="392"/>
      <c r="EG200" s="391"/>
      <c r="EH200" s="391"/>
      <c r="EI200" s="391"/>
      <c r="EJ200" s="372"/>
      <c r="EK200" s="372"/>
      <c r="EL200" s="372"/>
      <c r="EM200" s="372"/>
      <c r="EN200" s="372"/>
      <c r="EO200" s="372"/>
      <c r="EP200" s="372"/>
      <c r="EQ200" s="372"/>
      <c r="ER200" s="372"/>
      <c r="ES200" s="372"/>
      <c r="ET200" s="372"/>
    </row>
    <row r="201" spans="1:150" x14ac:dyDescent="0.2">
      <c r="A201" s="372">
        <f>A189+1</f>
        <v>17</v>
      </c>
      <c r="B201" s="372">
        <v>193</v>
      </c>
      <c r="C201" s="372" t="s">
        <v>300</v>
      </c>
      <c r="D201" s="388">
        <f ca="1">OFFSET(Apply_Lime!$H$16,$A201,0)</f>
        <v>0</v>
      </c>
      <c r="E201" s="388">
        <f ca="1">OFFSET(Apply_Lime!$I$16,$A201,0)*E$7</f>
        <v>0</v>
      </c>
      <c r="F201" s="388">
        <f ca="1">OFFSET(Apply_Lime!$I$16,$A201,0)*F$7</f>
        <v>0</v>
      </c>
      <c r="G201" s="372"/>
      <c r="H201" s="389">
        <f t="shared" ca="1" si="261"/>
        <v>5.9148629378596196</v>
      </c>
      <c r="I201" s="389">
        <f ca="1">'Site&amp;Soil'!$F$173*EXP('Site&amp;Soil'!$F$174*H201)</f>
        <v>0</v>
      </c>
      <c r="J201" s="389">
        <f t="shared" ref="J201:J248" ca="1" si="270">((0.66+45*Soil_OC_A+0.63*I201)*0.5)*Soil_BD_A*(1-Gravel_Pct_A)</f>
        <v>0.45000000000000007</v>
      </c>
      <c r="K201" s="389">
        <f t="shared" ca="1" si="264"/>
        <v>9.1496801351106175E-2</v>
      </c>
      <c r="L201" s="390">
        <f t="shared" ref="L201:L248" ca="1" si="271">k*(10^-H201-10^-pH_Equil)*K201*10000</f>
        <v>1.0841887029541402E-3</v>
      </c>
      <c r="M201" s="391">
        <f t="shared" ref="M201:M248" ca="1" si="272">D201*Lime_NV_A</f>
        <v>0</v>
      </c>
      <c r="N201" s="392">
        <f t="shared" ref="N201:N248" ca="1" si="273">D201*CaCO3_SA_A</f>
        <v>0</v>
      </c>
      <c r="O201" s="392">
        <f t="shared" ca="1" si="246"/>
        <v>6557.9829366983549</v>
      </c>
      <c r="P201" s="391">
        <f t="shared" ca="1" si="247"/>
        <v>0.26817737647171325</v>
      </c>
      <c r="Q201" s="391">
        <f t="shared" ref="Q201:Q248" ca="1" si="274">MAX(0,MIN(L201*O201*0.0001,(pH_Equil-H201)*J201,P201))</f>
        <v>7.110091014134374E-4</v>
      </c>
      <c r="R201" s="391">
        <f t="shared" ref="R201:R248" ca="1" si="275">(Lime_Leak*Q201)+MIN(Lime_Leach_Max,10^(H201-pH_Leach_A)/10^(pH_Equil-pH_Leach_A))*Q201</f>
        <v>8.958244764397836E-5</v>
      </c>
      <c r="S201" s="391">
        <f t="shared" ref="S201:S248" ca="1" si="276">(Q201-R201)/J201</f>
        <v>1.3809481194876866E-3</v>
      </c>
      <c r="T201" s="389">
        <f t="shared" ref="T201:T248" ca="1" si="277">H201+S201</f>
        <v>5.9162438859791076</v>
      </c>
      <c r="U201" s="389">
        <f t="shared" ref="U201:U248" ca="1" si="278">MAX(0,(T201-MAX(pH_Leach_A,pH_Initial_A))*J201)</f>
        <v>0.41230974869059844</v>
      </c>
      <c r="V201" s="393">
        <f t="shared" ref="V201:V248" ca="1" si="279">K201*(MIN(Alkali_Leach_Max,(10^(T201-pH_Leach_A)/10^(pH_Equil-pH_Leach_A)))*U201)</f>
        <v>9.8372430383279925E-4</v>
      </c>
      <c r="W201" s="389">
        <f t="shared" ref="W201:W248" ca="1" si="280">-V201/J201</f>
        <v>-2.1860540085173311E-3</v>
      </c>
      <c r="X201" s="394"/>
      <c r="Y201" s="372"/>
      <c r="Z201" s="389">
        <f t="shared" ca="1" si="262"/>
        <v>6.4127870444528465</v>
      </c>
      <c r="AA201" s="389">
        <f ca="1">'Site&amp;Soil'!$G$173*EXP('Site&amp;Soil'!$G$174*Z201)</f>
        <v>0</v>
      </c>
      <c r="AB201" s="389">
        <f t="shared" ref="AB201:AB248" ca="1" si="281">((0.66+45*Soil_OC_B+0.63*AA201)*0.5)*Soil_BD_B*(1-Gravel_Pct_B)</f>
        <v>0.41625000000000001</v>
      </c>
      <c r="AC201" s="389">
        <f t="shared" si="265"/>
        <v>0</v>
      </c>
      <c r="AD201" s="390">
        <f t="shared" ref="AD201:AD248" ca="1" si="282">k*(10^-Z201-10^-pH_Equil)*AC201*10000</f>
        <v>0</v>
      </c>
      <c r="AE201" s="391">
        <f t="shared" ref="AE201:AE248" ca="1" si="283">E201*Lime_NV_A</f>
        <v>0</v>
      </c>
      <c r="AF201" s="392">
        <f t="shared" ref="AF201:AF248" ca="1" si="284">E201*CaCO3_SA_A</f>
        <v>0</v>
      </c>
      <c r="AG201" s="392">
        <f t="shared" ca="1" si="248"/>
        <v>0</v>
      </c>
      <c r="AH201" s="391">
        <f t="shared" ca="1" si="249"/>
        <v>0</v>
      </c>
      <c r="AI201" s="391">
        <f t="shared" ref="AI201:AI248" ca="1" si="285">MAX(0,MIN(AD201*AG201*0.0001,(pH_Equil-Z201)*AB201,AH201))</f>
        <v>0</v>
      </c>
      <c r="AJ201" s="391">
        <f t="shared" ref="AJ201:AJ248" ca="1" si="286">(Lime_Leak*AI201)+MIN(Lime_Leach_Max,10^(Z201-pH_Leach_B)/10^(pH_Equil-pH_Leach_B))*AI201</f>
        <v>0</v>
      </c>
      <c r="AK201" s="391">
        <f t="shared" ref="AK201:AK248" ca="1" si="287">(R201+AI201-AJ201)/AB201</f>
        <v>2.1521308743298104E-4</v>
      </c>
      <c r="AL201" s="389">
        <f t="shared" ref="AL201:AL248" ca="1" si="288">Z201+AK201</f>
        <v>6.4130022575402794</v>
      </c>
      <c r="AM201" s="389">
        <f t="shared" ref="AM201:AM248" ca="1" si="289">MAX(0,(AL201-MAX(pH_Leach_B,pH_Initial_B))*AB201)</f>
        <v>0.58816218970114131</v>
      </c>
      <c r="AN201" s="393">
        <f t="shared" ref="AN201:AN248" ca="1" si="290">AC201*(MIN(Alkali_Leach_Max,(10^(AL201-pH_Leach_B)/10^(pH_Equil-pH_Leach_B)))*AM201)</f>
        <v>0</v>
      </c>
      <c r="AO201" s="389">
        <f t="shared" ref="AO201:AO248" ca="1" si="291">(V201-AN201)/AB201</f>
        <v>2.3633016308295478E-3</v>
      </c>
      <c r="AP201" s="394"/>
      <c r="AQ201" s="372"/>
      <c r="AR201" s="389">
        <f t="shared" ca="1" si="263"/>
        <v>4.6799999999999944</v>
      </c>
      <c r="AS201" s="389">
        <f ca="1">'Site&amp;Soil'!$H$173*EXP('Site&amp;Soil'!$H$174*AR201)</f>
        <v>0</v>
      </c>
      <c r="AT201" s="389">
        <f t="shared" ref="AT201:AT248" ca="1" si="292">((0.66+45*Soil_OC_C+0.63*AS201)*0.5)*Soil_BD_C*(1-Gravel_Pct_C)</f>
        <v>0.38250000000000001</v>
      </c>
      <c r="AU201" s="389">
        <f t="shared" si="266"/>
        <v>0</v>
      </c>
      <c r="AV201" s="390">
        <f t="shared" ref="AV201:AV248" ca="1" si="293">k*(10^-AR201-10^-pH_Equil)*AU201*10000</f>
        <v>0</v>
      </c>
      <c r="AW201" s="391">
        <f t="shared" ref="AW201:AW248" ca="1" si="294">F201*Lime_NV_A</f>
        <v>0</v>
      </c>
      <c r="AX201" s="392">
        <f t="shared" ref="AX201:AX248" ca="1" si="295">F201*CaCO3_SA_A</f>
        <v>0</v>
      </c>
      <c r="AY201" s="392">
        <f t="shared" ca="1" si="250"/>
        <v>0</v>
      </c>
      <c r="AZ201" s="391">
        <f t="shared" ca="1" si="251"/>
        <v>0</v>
      </c>
      <c r="BA201" s="391">
        <f t="shared" ref="BA201:BA248" ca="1" si="296">MAX(0,MIN(AV201*AY201*0.0001,(pH_Equil-AR201)*AT201,AZ201))</f>
        <v>0</v>
      </c>
      <c r="BB201" s="391">
        <f t="shared" ref="BB201:BB248" ca="1" si="297">(Lime_Leak*BA201)+MIN(Lime_Leach_Max,10^(AR201-pH_Leach_C)/10^(pH_Equil-pH_Leach_C))*BA201</f>
        <v>0</v>
      </c>
      <c r="BC201" s="391">
        <f t="shared" ref="BC201:BC248" ca="1" si="298">(AJ201+BA201-BB201)/AT201</f>
        <v>0</v>
      </c>
      <c r="BD201" s="389">
        <f t="shared" ref="BD201:BD248" ca="1" si="299">AR201+BC201</f>
        <v>4.6799999999999944</v>
      </c>
      <c r="BE201" s="389">
        <f t="shared" ref="BE201:BE248" ca="1" si="300">MAX(0,(BD201-MAX(pH_Leach_C,pH_Initial_C))*AT201)</f>
        <v>0.10709999999999772</v>
      </c>
      <c r="BF201" s="393">
        <f t="shared" ref="BF201:BF248" ca="1" si="301">AU201*(MIN(Alkali_Leach_Max,(10^(BD201-pH_Leach_C)/10^(pH_Equil-pH_Leach_C)))*BE201)</f>
        <v>0</v>
      </c>
      <c r="BG201" s="389">
        <f t="shared" ref="BG201:BG248" ca="1" si="302">(AN201-BF201)/AT201</f>
        <v>0</v>
      </c>
      <c r="BH201" s="394"/>
      <c r="BI201" s="372"/>
      <c r="BJ201" s="392"/>
      <c r="BK201" s="391"/>
      <c r="BL201" s="391"/>
      <c r="BM201" s="391"/>
      <c r="BN201" s="372"/>
      <c r="BO201" s="372"/>
      <c r="BP201" s="372"/>
      <c r="BQ201" s="372"/>
      <c r="BR201" s="372"/>
      <c r="BS201" s="372"/>
      <c r="BT201" s="372"/>
      <c r="BU201" s="372"/>
      <c r="BV201" s="372"/>
      <c r="BW201" s="372"/>
      <c r="BX201" s="372"/>
      <c r="BZ201" s="388">
        <f ca="1">OFFSET(Apply_Lime!$O$16,$A201,0)</f>
        <v>0</v>
      </c>
      <c r="CA201" s="388">
        <f ca="1">OFFSET(Apply_Lime!$P$16,$A201,0)*CA$7</f>
        <v>0</v>
      </c>
      <c r="CB201" s="388">
        <f ca="1">OFFSET(Apply_Lime!$P$16,$A201,0)*CB$7</f>
        <v>0</v>
      </c>
      <c r="CC201" s="372"/>
      <c r="CD201" s="389" t="e">
        <f t="shared" ca="1" si="252"/>
        <v>#VALUE!</v>
      </c>
      <c r="CE201" s="389" t="e">
        <f ca="1">'Site&amp;Soil'!$F$173*EXP('Site&amp;Soil'!$F$174*CD201)</f>
        <v>#VALUE!</v>
      </c>
      <c r="CF201" s="389" t="e">
        <f t="shared" ref="CF201:CF248" ca="1" si="303">((0.66+45*Soil_OC_A+0.63*CE201)*0.5)*Soil_BD_A*(1-Gravel_Pct_A)</f>
        <v>#VALUE!</v>
      </c>
      <c r="CG201" s="389">
        <f t="shared" si="267"/>
        <v>0</v>
      </c>
      <c r="CH201" s="390" t="e">
        <f t="shared" ref="CH201:CH248" ca="1" si="304">k*(10^-CD201-10^-pH_Equil)*CG201*10000</f>
        <v>#VALUE!</v>
      </c>
      <c r="CI201" s="391">
        <f t="shared" ref="CI201:CI248" ca="1" si="305">BZ201*Lime_NV_B</f>
        <v>0</v>
      </c>
      <c r="CJ201" s="392">
        <f t="shared" ref="CJ201:CJ248" ca="1" si="306">BZ201*CaCO3_SA_B</f>
        <v>0</v>
      </c>
      <c r="CK201" s="392" t="e">
        <f t="shared" ca="1" si="253"/>
        <v>#VALUE!</v>
      </c>
      <c r="CL201" s="391" t="e">
        <f t="shared" ca="1" si="254"/>
        <v>#VALUE!</v>
      </c>
      <c r="CM201" s="391" t="e">
        <f t="shared" ref="CM201:CM248" ca="1" si="307">MAX(0,MIN(CH201*CK201*0.0001,(pH_Equil-CD201)*CF201,CL201))</f>
        <v>#VALUE!</v>
      </c>
      <c r="CN201" s="391" t="e">
        <f t="shared" ref="CN201:CN248" ca="1" si="308">(Lime_Leak*CM201)+MIN(Lime_Leach_Max,10^(CD201-pH_Leach_A)/10^(pH_Equil-pH_Leach_A))*CM201</f>
        <v>#VALUE!</v>
      </c>
      <c r="CO201" s="391" t="e">
        <f t="shared" ref="CO201:CO248" ca="1" si="309">(CM201-CN201)/CF201</f>
        <v>#VALUE!</v>
      </c>
      <c r="CP201" s="389" t="e">
        <f t="shared" ref="CP201:CP248" ca="1" si="310">CD201+CO201</f>
        <v>#VALUE!</v>
      </c>
      <c r="CQ201" s="389" t="e">
        <f t="shared" ref="CQ201:CQ248" ca="1" si="311">MAX(0,(CP201-MAX(pH_Leach_A,pH_Initial_A))*CF201)</f>
        <v>#VALUE!</v>
      </c>
      <c r="CR201" s="393" t="e">
        <f t="shared" ref="CR201:CR248" ca="1" si="312">CG201*(MIN(Alkali_Leach_Max,(10^(CP201-pH_Leach_A)/10^(pH_Equil-pH_Leach_A)))*CQ201)</f>
        <v>#VALUE!</v>
      </c>
      <c r="CS201" s="389" t="e">
        <f t="shared" ref="CS201:CS248" ca="1" si="313">-CR201/CF201</f>
        <v>#VALUE!</v>
      </c>
      <c r="CT201" s="394"/>
      <c r="CU201" s="372"/>
      <c r="CV201" s="389" t="e">
        <f t="shared" ca="1" si="255"/>
        <v>#VALUE!</v>
      </c>
      <c r="CW201" s="389" t="e">
        <f ca="1">'Site&amp;Soil'!$G$173*EXP('Site&amp;Soil'!$G$174*CV201)</f>
        <v>#VALUE!</v>
      </c>
      <c r="CX201" s="389" t="e">
        <f t="shared" ref="CX201:CX248" ca="1" si="314">((0.66+45*Soil_OC_B+0.63*CW201)*0.5)*Soil_BD_B*(1-Gravel_Pct_B)</f>
        <v>#VALUE!</v>
      </c>
      <c r="CY201" s="389">
        <f t="shared" si="268"/>
        <v>0</v>
      </c>
      <c r="CZ201" s="390" t="e">
        <f t="shared" ref="CZ201:CZ248" ca="1" si="315">k*(10^-CV201-10^-pH_Equil)*CY201*10000</f>
        <v>#VALUE!</v>
      </c>
      <c r="DA201" s="391">
        <f t="shared" ref="DA201:DA248" ca="1" si="316">CA201*Lime_NV_B</f>
        <v>0</v>
      </c>
      <c r="DB201" s="392">
        <f t="shared" ref="DB201:DB248" ca="1" si="317">CA201*CaCO3_SA_B</f>
        <v>0</v>
      </c>
      <c r="DC201" s="392" t="e">
        <f t="shared" ca="1" si="256"/>
        <v>#VALUE!</v>
      </c>
      <c r="DD201" s="391" t="e">
        <f t="shared" ca="1" si="257"/>
        <v>#VALUE!</v>
      </c>
      <c r="DE201" s="391" t="e">
        <f t="shared" ref="DE201:DE248" ca="1" si="318">MAX(0,MIN(CZ201*DC201*0.0001,(pH_Equil-CV201)*CX201,DD201))</f>
        <v>#VALUE!</v>
      </c>
      <c r="DF201" s="391" t="e">
        <f t="shared" ref="DF201:DF248" ca="1" si="319">(Lime_Leak*DE201)+MIN(Lime_Leach_Max,10^(CV201-pH_Leach_B)/10^(pH_Equil-pH_Leach_B))*DE201</f>
        <v>#VALUE!</v>
      </c>
      <c r="DG201" s="391" t="e">
        <f t="shared" ref="DG201:DG248" ca="1" si="320">(CN201+DE201-DF201)/CX201</f>
        <v>#VALUE!</v>
      </c>
      <c r="DH201" s="389" t="e">
        <f t="shared" ref="DH201:DH248" ca="1" si="321">CV201+DG201</f>
        <v>#VALUE!</v>
      </c>
      <c r="DI201" s="389" t="e">
        <f t="shared" ref="DI201:DI248" ca="1" si="322">MAX(0,(DH201-MAX(pH_Leach_B,pH_Initial_B))*CX201)</f>
        <v>#VALUE!</v>
      </c>
      <c r="DJ201" s="393" t="e">
        <f t="shared" ref="DJ201:DJ248" ca="1" si="323">CY201*(MIN(Alkali_Leach_Max,(10^(DH201-pH_Leach_B)/10^(pH_Equil-pH_Leach_B)))*DI201)</f>
        <v>#VALUE!</v>
      </c>
      <c r="DK201" s="389" t="e">
        <f t="shared" ref="DK201:DK248" ca="1" si="324">(CR201-DJ201)/CX201</f>
        <v>#VALUE!</v>
      </c>
      <c r="DL201" s="394"/>
      <c r="DM201" s="372"/>
      <c r="DN201" s="389" t="e">
        <f t="shared" ca="1" si="258"/>
        <v>#VALUE!</v>
      </c>
      <c r="DO201" s="389" t="e">
        <f ca="1">'Site&amp;Soil'!$H$173*EXP('Site&amp;Soil'!$H$174*DN201)</f>
        <v>#VALUE!</v>
      </c>
      <c r="DP201" s="389" t="e">
        <f t="shared" ref="DP201:DP248" ca="1" si="325">((0.66+45*Soil_OC_C+0.63*DO201)*0.5)*Soil_BD_C*(1-Gravel_Pct_C)</f>
        <v>#VALUE!</v>
      </c>
      <c r="DQ201" s="389">
        <f t="shared" si="269"/>
        <v>0</v>
      </c>
      <c r="DR201" s="390" t="e">
        <f t="shared" ref="DR201:DR248" ca="1" si="326">k*(10^-DN201-10^-pH_Equil)*DQ201*10000</f>
        <v>#VALUE!</v>
      </c>
      <c r="DS201" s="391">
        <f t="shared" ref="DS201:DS248" ca="1" si="327">CB201*Lime_NV_B</f>
        <v>0</v>
      </c>
      <c r="DT201" s="392">
        <f t="shared" ref="DT201:DT248" ca="1" si="328">CB201*CaCO3_SA_B</f>
        <v>0</v>
      </c>
      <c r="DU201" s="392" t="e">
        <f t="shared" ca="1" si="259"/>
        <v>#VALUE!</v>
      </c>
      <c r="DV201" s="391" t="e">
        <f t="shared" ca="1" si="260"/>
        <v>#VALUE!</v>
      </c>
      <c r="DW201" s="391" t="e">
        <f t="shared" ref="DW201:DW248" ca="1" si="329">MAX(0,MIN(DR201*DU201*0.0001,(pH_Equil-DN201)*DP201,DV201))</f>
        <v>#VALUE!</v>
      </c>
      <c r="DX201" s="391" t="e">
        <f t="shared" ref="DX201:DX248" ca="1" si="330">(Lime_Leak*DW201)+MIN(Lime_Leach_Max,10^(DN201-pH_Leach_C)/10^(pH_Equil-pH_Leach_C))*DW201</f>
        <v>#VALUE!</v>
      </c>
      <c r="DY201" s="391" t="e">
        <f t="shared" ref="DY201:DY248" ca="1" si="331">(DF201+DW201-DX201)/DP201</f>
        <v>#VALUE!</v>
      </c>
      <c r="DZ201" s="389" t="e">
        <f t="shared" ref="DZ201:DZ248" ca="1" si="332">DN201+DY201</f>
        <v>#VALUE!</v>
      </c>
      <c r="EA201" s="389" t="e">
        <f t="shared" ref="EA201:EA248" ca="1" si="333">MAX(0,(DZ201-MAX(pH_Leach_C,pH_Initial_C))*DP201)</f>
        <v>#VALUE!</v>
      </c>
      <c r="EB201" s="393" t="e">
        <f t="shared" ref="EB201:EB248" ca="1" si="334">DQ201*(MIN(Alkali_Leach_Max,(10^(DZ201-pH_Leach_C)/10^(pH_Equil-pH_Leach_C)))*EA201)</f>
        <v>#VALUE!</v>
      </c>
      <c r="EC201" s="389" t="e">
        <f t="shared" ref="EC201:EC248" ca="1" si="335">(DJ201-EB201)/DP201</f>
        <v>#VALUE!</v>
      </c>
      <c r="ED201" s="394"/>
      <c r="EE201" s="372"/>
      <c r="EF201" s="392"/>
      <c r="EG201" s="391"/>
      <c r="EH201" s="391"/>
      <c r="EI201" s="391"/>
      <c r="EJ201" s="372"/>
      <c r="EK201" s="372"/>
      <c r="EL201" s="372"/>
      <c r="EM201" s="372"/>
      <c r="EN201" s="372"/>
      <c r="EO201" s="372"/>
      <c r="EP201" s="372"/>
      <c r="EQ201" s="372"/>
      <c r="ER201" s="372"/>
      <c r="ES201" s="372"/>
      <c r="ET201" s="372"/>
    </row>
    <row r="202" spans="1:150" x14ac:dyDescent="0.2">
      <c r="A202" s="372"/>
      <c r="B202" s="372">
        <v>194</v>
      </c>
      <c r="C202" s="372" t="s">
        <v>301</v>
      </c>
      <c r="D202" s="19"/>
      <c r="E202" s="19"/>
      <c r="F202" s="19"/>
      <c r="G202" s="372"/>
      <c r="H202" s="389">
        <f t="shared" ca="1" si="261"/>
        <v>5.9140578319705899</v>
      </c>
      <c r="I202" s="389">
        <f ca="1">'Site&amp;Soil'!$F$173*EXP('Site&amp;Soil'!$F$174*H202)</f>
        <v>0</v>
      </c>
      <c r="J202" s="389">
        <f t="shared" ca="1" si="270"/>
        <v>0.45000000000000007</v>
      </c>
      <c r="K202" s="389">
        <f t="shared" ca="1" si="264"/>
        <v>0.1373529669593018</v>
      </c>
      <c r="L202" s="390">
        <f t="shared" ca="1" si="271"/>
        <v>1.6306606166809855E-3</v>
      </c>
      <c r="M202" s="391">
        <f t="shared" si="272"/>
        <v>0</v>
      </c>
      <c r="N202" s="392">
        <f t="shared" si="273"/>
        <v>0</v>
      </c>
      <c r="O202" s="392">
        <f t="shared" ref="O202:O248" ca="1" si="336">N202+IF(P201-Q201=0,0,(O201*(1-Q201/P201)))</f>
        <v>6540.5959907290389</v>
      </c>
      <c r="P202" s="391">
        <f t="shared" ref="P202:P248" ca="1" si="337">P201-Q201+M202</f>
        <v>0.26746636737029983</v>
      </c>
      <c r="Q202" s="391">
        <f t="shared" ca="1" si="274"/>
        <v>1.0665492291703396E-3</v>
      </c>
      <c r="R202" s="391">
        <f t="shared" ca="1" si="275"/>
        <v>1.3432680753376958E-4</v>
      </c>
      <c r="S202" s="391">
        <f t="shared" ca="1" si="276"/>
        <v>2.0716053814145998E-3</v>
      </c>
      <c r="T202" s="389">
        <f t="shared" ca="1" si="277"/>
        <v>5.9161294373520041</v>
      </c>
      <c r="U202" s="389">
        <f t="shared" ca="1" si="278"/>
        <v>0.4122582468084019</v>
      </c>
      <c r="V202" s="393">
        <f t="shared" ca="1" si="279"/>
        <v>1.4761715616706343E-3</v>
      </c>
      <c r="W202" s="389">
        <f t="shared" ca="1" si="280"/>
        <v>-3.2803812481569648E-3</v>
      </c>
      <c r="X202" s="394"/>
      <c r="Y202" s="372"/>
      <c r="Z202" s="389">
        <f t="shared" ca="1" si="262"/>
        <v>6.415365559171109</v>
      </c>
      <c r="AA202" s="389">
        <f ca="1">'Site&amp;Soil'!$G$173*EXP('Site&amp;Soil'!$G$174*Z202)</f>
        <v>0</v>
      </c>
      <c r="AB202" s="389">
        <f t="shared" ca="1" si="281"/>
        <v>0.41625000000000001</v>
      </c>
      <c r="AC202" s="389">
        <f t="shared" si="265"/>
        <v>0</v>
      </c>
      <c r="AD202" s="390">
        <f t="shared" ca="1" si="282"/>
        <v>0</v>
      </c>
      <c r="AE202" s="391">
        <f t="shared" si="283"/>
        <v>0</v>
      </c>
      <c r="AF202" s="392">
        <f t="shared" si="284"/>
        <v>0</v>
      </c>
      <c r="AG202" s="392">
        <f t="shared" ref="AG202:AG248" ca="1" si="338">AF202+IF(AH201-AI201=0,0,(AG201*(1-AI201/AH201)))</f>
        <v>0</v>
      </c>
      <c r="AH202" s="391">
        <f t="shared" ref="AH202:AH248" ca="1" si="339">AH201-AI201+AE202</f>
        <v>0</v>
      </c>
      <c r="AI202" s="391">
        <f t="shared" ca="1" si="285"/>
        <v>0</v>
      </c>
      <c r="AJ202" s="391">
        <f t="shared" ca="1" si="286"/>
        <v>0</v>
      </c>
      <c r="AK202" s="391">
        <f t="shared" ca="1" si="287"/>
        <v>3.2270704512617313E-4</v>
      </c>
      <c r="AL202" s="389">
        <f t="shared" ca="1" si="288"/>
        <v>6.4156882662162351</v>
      </c>
      <c r="AM202" s="389">
        <f t="shared" ca="1" si="289"/>
        <v>0.58928024081250785</v>
      </c>
      <c r="AN202" s="393">
        <f t="shared" ca="1" si="290"/>
        <v>0</v>
      </c>
      <c r="AO202" s="389">
        <f t="shared" ca="1" si="291"/>
        <v>3.5463581061156379E-3</v>
      </c>
      <c r="AP202" s="394"/>
      <c r="AQ202" s="372"/>
      <c r="AR202" s="389">
        <f t="shared" ca="1" si="263"/>
        <v>4.6799999999999944</v>
      </c>
      <c r="AS202" s="389">
        <f ca="1">'Site&amp;Soil'!$H$173*EXP('Site&amp;Soil'!$H$174*AR202)</f>
        <v>0</v>
      </c>
      <c r="AT202" s="389">
        <f t="shared" ca="1" si="292"/>
        <v>0.38250000000000001</v>
      </c>
      <c r="AU202" s="389">
        <f t="shared" si="266"/>
        <v>0</v>
      </c>
      <c r="AV202" s="390">
        <f t="shared" ca="1" si="293"/>
        <v>0</v>
      </c>
      <c r="AW202" s="391">
        <f t="shared" si="294"/>
        <v>0</v>
      </c>
      <c r="AX202" s="392">
        <f t="shared" si="295"/>
        <v>0</v>
      </c>
      <c r="AY202" s="392">
        <f t="shared" ref="AY202:AY248" ca="1" si="340">AX202+IF(AZ201-BA201=0,0,(AY201*(1-BA201/AZ201)))</f>
        <v>0</v>
      </c>
      <c r="AZ202" s="391">
        <f t="shared" ref="AZ202:AZ248" ca="1" si="341">AZ201-BA201+AW202</f>
        <v>0</v>
      </c>
      <c r="BA202" s="391">
        <f t="shared" ca="1" si="296"/>
        <v>0</v>
      </c>
      <c r="BB202" s="391">
        <f t="shared" ca="1" si="297"/>
        <v>0</v>
      </c>
      <c r="BC202" s="391">
        <f t="shared" ca="1" si="298"/>
        <v>0</v>
      </c>
      <c r="BD202" s="389">
        <f t="shared" ca="1" si="299"/>
        <v>4.6799999999999944</v>
      </c>
      <c r="BE202" s="389">
        <f t="shared" ca="1" si="300"/>
        <v>0.10709999999999772</v>
      </c>
      <c r="BF202" s="393">
        <f t="shared" ca="1" si="301"/>
        <v>0</v>
      </c>
      <c r="BG202" s="389">
        <f t="shared" ca="1" si="302"/>
        <v>0</v>
      </c>
      <c r="BH202" s="394"/>
      <c r="BI202" s="372"/>
      <c r="BJ202" s="392"/>
      <c r="BK202" s="391"/>
      <c r="BL202" s="391"/>
      <c r="BM202" s="391"/>
      <c r="BN202" s="372"/>
      <c r="BO202" s="372"/>
      <c r="BP202" s="372"/>
      <c r="BQ202" s="372"/>
      <c r="BR202" s="372"/>
      <c r="BS202" s="372"/>
      <c r="BT202" s="372"/>
      <c r="BU202" s="372"/>
      <c r="BV202" s="372"/>
      <c r="BW202" s="372"/>
      <c r="BX202" s="372"/>
      <c r="BZ202" s="19"/>
      <c r="CA202" s="19"/>
      <c r="CB202" s="19"/>
      <c r="CC202" s="372"/>
      <c r="CD202" s="389" t="e">
        <f t="shared" ref="CD202:CD248" ca="1" si="342">CP201+CS201+CT201</f>
        <v>#VALUE!</v>
      </c>
      <c r="CE202" s="389" t="e">
        <f ca="1">'Site&amp;Soil'!$F$173*EXP('Site&amp;Soil'!$F$174*CD202)</f>
        <v>#VALUE!</v>
      </c>
      <c r="CF202" s="389" t="e">
        <f t="shared" ca="1" si="303"/>
        <v>#VALUE!</v>
      </c>
      <c r="CG202" s="389">
        <f t="shared" si="267"/>
        <v>0</v>
      </c>
      <c r="CH202" s="390" t="e">
        <f t="shared" ca="1" si="304"/>
        <v>#VALUE!</v>
      </c>
      <c r="CI202" s="391">
        <f t="shared" si="305"/>
        <v>0</v>
      </c>
      <c r="CJ202" s="392">
        <f t="shared" si="306"/>
        <v>0</v>
      </c>
      <c r="CK202" s="392" t="e">
        <f t="shared" ref="CK202:CK248" ca="1" si="343">CJ202+IF(CL201-CM201=0,0,(CK201*(1-CM201/CL201)))</f>
        <v>#VALUE!</v>
      </c>
      <c r="CL202" s="391" t="e">
        <f t="shared" ref="CL202:CL248" ca="1" si="344">CL201-CM201+CI202</f>
        <v>#VALUE!</v>
      </c>
      <c r="CM202" s="391" t="e">
        <f t="shared" ca="1" si="307"/>
        <v>#VALUE!</v>
      </c>
      <c r="CN202" s="391" t="e">
        <f t="shared" ca="1" si="308"/>
        <v>#VALUE!</v>
      </c>
      <c r="CO202" s="391" t="e">
        <f t="shared" ca="1" si="309"/>
        <v>#VALUE!</v>
      </c>
      <c r="CP202" s="389" t="e">
        <f t="shared" ca="1" si="310"/>
        <v>#VALUE!</v>
      </c>
      <c r="CQ202" s="389" t="e">
        <f t="shared" ca="1" si="311"/>
        <v>#VALUE!</v>
      </c>
      <c r="CR202" s="393" t="e">
        <f t="shared" ca="1" si="312"/>
        <v>#VALUE!</v>
      </c>
      <c r="CS202" s="389" t="e">
        <f t="shared" ca="1" si="313"/>
        <v>#VALUE!</v>
      </c>
      <c r="CT202" s="394"/>
      <c r="CU202" s="372"/>
      <c r="CV202" s="389" t="e">
        <f t="shared" ref="CV202:CV248" ca="1" si="345">DH201+DK201+DL201</f>
        <v>#VALUE!</v>
      </c>
      <c r="CW202" s="389" t="e">
        <f ca="1">'Site&amp;Soil'!$G$173*EXP('Site&amp;Soil'!$G$174*CV202)</f>
        <v>#VALUE!</v>
      </c>
      <c r="CX202" s="389" t="e">
        <f t="shared" ca="1" si="314"/>
        <v>#VALUE!</v>
      </c>
      <c r="CY202" s="389">
        <f t="shared" si="268"/>
        <v>0</v>
      </c>
      <c r="CZ202" s="390" t="e">
        <f t="shared" ca="1" si="315"/>
        <v>#VALUE!</v>
      </c>
      <c r="DA202" s="391">
        <f t="shared" si="316"/>
        <v>0</v>
      </c>
      <c r="DB202" s="392">
        <f t="shared" si="317"/>
        <v>0</v>
      </c>
      <c r="DC202" s="392" t="e">
        <f t="shared" ref="DC202:DC248" ca="1" si="346">DB202+IF(DD201-DE201=0,0,(DC201*(1-DE201/DD201)))</f>
        <v>#VALUE!</v>
      </c>
      <c r="DD202" s="391" t="e">
        <f t="shared" ref="DD202:DD248" ca="1" si="347">DD201-DE201+DA202</f>
        <v>#VALUE!</v>
      </c>
      <c r="DE202" s="391" t="e">
        <f t="shared" ca="1" si="318"/>
        <v>#VALUE!</v>
      </c>
      <c r="DF202" s="391" t="e">
        <f t="shared" ca="1" si="319"/>
        <v>#VALUE!</v>
      </c>
      <c r="DG202" s="391" t="e">
        <f t="shared" ca="1" si="320"/>
        <v>#VALUE!</v>
      </c>
      <c r="DH202" s="389" t="e">
        <f t="shared" ca="1" si="321"/>
        <v>#VALUE!</v>
      </c>
      <c r="DI202" s="389" t="e">
        <f t="shared" ca="1" si="322"/>
        <v>#VALUE!</v>
      </c>
      <c r="DJ202" s="393" t="e">
        <f t="shared" ca="1" si="323"/>
        <v>#VALUE!</v>
      </c>
      <c r="DK202" s="389" t="e">
        <f t="shared" ca="1" si="324"/>
        <v>#VALUE!</v>
      </c>
      <c r="DL202" s="394"/>
      <c r="DM202" s="372"/>
      <c r="DN202" s="389" t="e">
        <f t="shared" ref="DN202:DN248" ca="1" si="348">DZ201+EC201+ED201</f>
        <v>#VALUE!</v>
      </c>
      <c r="DO202" s="389" t="e">
        <f ca="1">'Site&amp;Soil'!$H$173*EXP('Site&amp;Soil'!$H$174*DN202)</f>
        <v>#VALUE!</v>
      </c>
      <c r="DP202" s="389" t="e">
        <f t="shared" ca="1" si="325"/>
        <v>#VALUE!</v>
      </c>
      <c r="DQ202" s="389">
        <f t="shared" si="269"/>
        <v>0</v>
      </c>
      <c r="DR202" s="390" t="e">
        <f t="shared" ca="1" si="326"/>
        <v>#VALUE!</v>
      </c>
      <c r="DS202" s="391">
        <f t="shared" si="327"/>
        <v>0</v>
      </c>
      <c r="DT202" s="392">
        <f t="shared" si="328"/>
        <v>0</v>
      </c>
      <c r="DU202" s="392" t="e">
        <f t="shared" ref="DU202:DU248" ca="1" si="349">DT202+IF(DV201-DW201=0,0,(DU201*(1-DW201/DV201)))</f>
        <v>#VALUE!</v>
      </c>
      <c r="DV202" s="391" t="e">
        <f t="shared" ref="DV202:DV248" ca="1" si="350">DV201-DW201+DS202</f>
        <v>#VALUE!</v>
      </c>
      <c r="DW202" s="391" t="e">
        <f t="shared" ca="1" si="329"/>
        <v>#VALUE!</v>
      </c>
      <c r="DX202" s="391" t="e">
        <f t="shared" ca="1" si="330"/>
        <v>#VALUE!</v>
      </c>
      <c r="DY202" s="391" t="e">
        <f t="shared" ca="1" si="331"/>
        <v>#VALUE!</v>
      </c>
      <c r="DZ202" s="389" t="e">
        <f t="shared" ca="1" si="332"/>
        <v>#VALUE!</v>
      </c>
      <c r="EA202" s="389" t="e">
        <f t="shared" ca="1" si="333"/>
        <v>#VALUE!</v>
      </c>
      <c r="EB202" s="393" t="e">
        <f t="shared" ca="1" si="334"/>
        <v>#VALUE!</v>
      </c>
      <c r="EC202" s="389" t="e">
        <f t="shared" ca="1" si="335"/>
        <v>#VALUE!</v>
      </c>
      <c r="ED202" s="394"/>
      <c r="EE202" s="372"/>
      <c r="EF202" s="392"/>
      <c r="EG202" s="391"/>
      <c r="EH202" s="391"/>
      <c r="EI202" s="391"/>
      <c r="EJ202" s="372"/>
      <c r="EK202" s="372"/>
      <c r="EL202" s="372"/>
      <c r="EM202" s="372"/>
      <c r="EN202" s="372"/>
      <c r="EO202" s="372"/>
      <c r="EP202" s="372"/>
      <c r="EQ202" s="372"/>
      <c r="ER202" s="372"/>
      <c r="ES202" s="372"/>
      <c r="ET202" s="372"/>
    </row>
    <row r="203" spans="1:150" x14ac:dyDescent="0.2">
      <c r="A203" s="372"/>
      <c r="B203" s="372">
        <v>195</v>
      </c>
      <c r="C203" s="372" t="s">
        <v>302</v>
      </c>
      <c r="D203" s="388"/>
      <c r="E203" s="388"/>
      <c r="F203" s="19"/>
      <c r="G203" s="372"/>
      <c r="H203" s="389">
        <f t="shared" ref="H203:H248" ca="1" si="351">T202+W202+X202</f>
        <v>5.9128490561038474</v>
      </c>
      <c r="I203" s="389">
        <f ca="1">'Site&amp;Soil'!$F$173*EXP('Site&amp;Soil'!$F$174*H203)</f>
        <v>0</v>
      </c>
      <c r="J203" s="389">
        <f t="shared" ca="1" si="270"/>
        <v>0.45000000000000007</v>
      </c>
      <c r="K203" s="389">
        <f t="shared" ca="1" si="264"/>
        <v>0.19369872998029833</v>
      </c>
      <c r="L203" s="390">
        <f t="shared" ca="1" si="271"/>
        <v>2.3061801928160207E-3</v>
      </c>
      <c r="M203" s="391">
        <f t="shared" si="272"/>
        <v>0</v>
      </c>
      <c r="N203" s="392">
        <f t="shared" si="273"/>
        <v>0</v>
      </c>
      <c r="O203" s="392">
        <f t="shared" ca="1" si="336"/>
        <v>6514.5147017774125</v>
      </c>
      <c r="P203" s="391">
        <f t="shared" ca="1" si="337"/>
        <v>0.26639981814112951</v>
      </c>
      <c r="Q203" s="391">
        <f t="shared" ca="1" si="274"/>
        <v>1.5023644771047836E-3</v>
      </c>
      <c r="R203" s="391">
        <f t="shared" ca="1" si="275"/>
        <v>1.8910732678350609E-4</v>
      </c>
      <c r="S203" s="391">
        <f t="shared" ca="1" si="276"/>
        <v>2.9183492229361719E-3</v>
      </c>
      <c r="T203" s="389">
        <f t="shared" ca="1" si="277"/>
        <v>5.9157674053267835</v>
      </c>
      <c r="U203" s="389">
        <f t="shared" ca="1" si="278"/>
        <v>0.41209533239705259</v>
      </c>
      <c r="V203" s="393">
        <f t="shared" ca="1" si="279"/>
        <v>2.0791789710740095E-3</v>
      </c>
      <c r="W203" s="389">
        <f t="shared" ca="1" si="280"/>
        <v>-4.6203977134977982E-3</v>
      </c>
      <c r="X203" s="394"/>
      <c r="Y203" s="372"/>
      <c r="Z203" s="389">
        <f t="shared" ref="Z203:Z248" ca="1" si="352">AL202+AO202+AP202</f>
        <v>6.4192346243223506</v>
      </c>
      <c r="AA203" s="389">
        <f ca="1">'Site&amp;Soil'!$G$173*EXP('Site&amp;Soil'!$G$174*Z203)</f>
        <v>0</v>
      </c>
      <c r="AB203" s="389">
        <f t="shared" ca="1" si="281"/>
        <v>0.41625000000000001</v>
      </c>
      <c r="AC203" s="389">
        <f t="shared" si="265"/>
        <v>0</v>
      </c>
      <c r="AD203" s="390">
        <f t="shared" ca="1" si="282"/>
        <v>0</v>
      </c>
      <c r="AE203" s="391">
        <f t="shared" si="283"/>
        <v>0</v>
      </c>
      <c r="AF203" s="392">
        <f t="shared" si="284"/>
        <v>0</v>
      </c>
      <c r="AG203" s="392">
        <f t="shared" ca="1" si="338"/>
        <v>0</v>
      </c>
      <c r="AH203" s="391">
        <f t="shared" ca="1" si="339"/>
        <v>0</v>
      </c>
      <c r="AI203" s="391">
        <f t="shared" ca="1" si="285"/>
        <v>0</v>
      </c>
      <c r="AJ203" s="391">
        <f t="shared" ca="1" si="286"/>
        <v>0</v>
      </c>
      <c r="AK203" s="391">
        <f t="shared" ca="1" si="287"/>
        <v>4.5431189617659121E-4</v>
      </c>
      <c r="AL203" s="389">
        <f t="shared" ca="1" si="288"/>
        <v>6.4196889362185274</v>
      </c>
      <c r="AM203" s="389">
        <f t="shared" ca="1" si="289"/>
        <v>0.5909455197009621</v>
      </c>
      <c r="AN203" s="393">
        <f t="shared" ca="1" si="290"/>
        <v>0</v>
      </c>
      <c r="AO203" s="389">
        <f t="shared" ca="1" si="291"/>
        <v>4.9950245551327556E-3</v>
      </c>
      <c r="AP203" s="394"/>
      <c r="AQ203" s="372"/>
      <c r="AR203" s="389">
        <f t="shared" ref="AR203:AR248" ca="1" si="353">BD202+BG202+BH202</f>
        <v>4.6799999999999944</v>
      </c>
      <c r="AS203" s="389">
        <f ca="1">'Site&amp;Soil'!$H$173*EXP('Site&amp;Soil'!$H$174*AR203)</f>
        <v>0</v>
      </c>
      <c r="AT203" s="389">
        <f t="shared" ca="1" si="292"/>
        <v>0.38250000000000001</v>
      </c>
      <c r="AU203" s="389">
        <f t="shared" si="266"/>
        <v>0</v>
      </c>
      <c r="AV203" s="390">
        <f t="shared" ca="1" si="293"/>
        <v>0</v>
      </c>
      <c r="AW203" s="391">
        <f t="shared" si="294"/>
        <v>0</v>
      </c>
      <c r="AX203" s="392">
        <f t="shared" si="295"/>
        <v>0</v>
      </c>
      <c r="AY203" s="392">
        <f t="shared" ca="1" si="340"/>
        <v>0</v>
      </c>
      <c r="AZ203" s="391">
        <f t="shared" ca="1" si="341"/>
        <v>0</v>
      </c>
      <c r="BA203" s="391">
        <f t="shared" ca="1" si="296"/>
        <v>0</v>
      </c>
      <c r="BB203" s="391">
        <f t="shared" ca="1" si="297"/>
        <v>0</v>
      </c>
      <c r="BC203" s="391">
        <f t="shared" ca="1" si="298"/>
        <v>0</v>
      </c>
      <c r="BD203" s="389">
        <f t="shared" ca="1" si="299"/>
        <v>4.6799999999999944</v>
      </c>
      <c r="BE203" s="389">
        <f t="shared" ca="1" si="300"/>
        <v>0.10709999999999772</v>
      </c>
      <c r="BF203" s="393">
        <f t="shared" ca="1" si="301"/>
        <v>0</v>
      </c>
      <c r="BG203" s="389">
        <f t="shared" ca="1" si="302"/>
        <v>0</v>
      </c>
      <c r="BH203" s="394"/>
      <c r="BI203" s="372"/>
      <c r="BJ203" s="392"/>
      <c r="BK203" s="391"/>
      <c r="BL203" s="391"/>
      <c r="BM203" s="391"/>
      <c r="BN203" s="372"/>
      <c r="BO203" s="372"/>
      <c r="BP203" s="372"/>
      <c r="BQ203" s="372"/>
      <c r="BR203" s="372"/>
      <c r="BS203" s="372"/>
      <c r="BT203" s="372"/>
      <c r="BU203" s="372"/>
      <c r="BV203" s="372"/>
      <c r="BW203" s="372"/>
      <c r="BX203" s="372"/>
      <c r="BZ203" s="388"/>
      <c r="CA203" s="388"/>
      <c r="CB203" s="19"/>
      <c r="CC203" s="372"/>
      <c r="CD203" s="389" t="e">
        <f t="shared" ca="1" si="342"/>
        <v>#VALUE!</v>
      </c>
      <c r="CE203" s="389" t="e">
        <f ca="1">'Site&amp;Soil'!$F$173*EXP('Site&amp;Soil'!$F$174*CD203)</f>
        <v>#VALUE!</v>
      </c>
      <c r="CF203" s="389" t="e">
        <f t="shared" ca="1" si="303"/>
        <v>#VALUE!</v>
      </c>
      <c r="CG203" s="389">
        <f t="shared" si="267"/>
        <v>0</v>
      </c>
      <c r="CH203" s="390" t="e">
        <f t="shared" ca="1" si="304"/>
        <v>#VALUE!</v>
      </c>
      <c r="CI203" s="391">
        <f t="shared" si="305"/>
        <v>0</v>
      </c>
      <c r="CJ203" s="392">
        <f t="shared" si="306"/>
        <v>0</v>
      </c>
      <c r="CK203" s="392" t="e">
        <f t="shared" ca="1" si="343"/>
        <v>#VALUE!</v>
      </c>
      <c r="CL203" s="391" t="e">
        <f t="shared" ca="1" si="344"/>
        <v>#VALUE!</v>
      </c>
      <c r="CM203" s="391" t="e">
        <f t="shared" ca="1" si="307"/>
        <v>#VALUE!</v>
      </c>
      <c r="CN203" s="391" t="e">
        <f t="shared" ca="1" si="308"/>
        <v>#VALUE!</v>
      </c>
      <c r="CO203" s="391" t="e">
        <f t="shared" ca="1" si="309"/>
        <v>#VALUE!</v>
      </c>
      <c r="CP203" s="389" t="e">
        <f t="shared" ca="1" si="310"/>
        <v>#VALUE!</v>
      </c>
      <c r="CQ203" s="389" t="e">
        <f t="shared" ca="1" si="311"/>
        <v>#VALUE!</v>
      </c>
      <c r="CR203" s="393" t="e">
        <f t="shared" ca="1" si="312"/>
        <v>#VALUE!</v>
      </c>
      <c r="CS203" s="389" t="e">
        <f t="shared" ca="1" si="313"/>
        <v>#VALUE!</v>
      </c>
      <c r="CT203" s="394"/>
      <c r="CU203" s="372"/>
      <c r="CV203" s="389" t="e">
        <f t="shared" ca="1" si="345"/>
        <v>#VALUE!</v>
      </c>
      <c r="CW203" s="389" t="e">
        <f ca="1">'Site&amp;Soil'!$G$173*EXP('Site&amp;Soil'!$G$174*CV203)</f>
        <v>#VALUE!</v>
      </c>
      <c r="CX203" s="389" t="e">
        <f t="shared" ca="1" si="314"/>
        <v>#VALUE!</v>
      </c>
      <c r="CY203" s="389">
        <f t="shared" si="268"/>
        <v>0</v>
      </c>
      <c r="CZ203" s="390" t="e">
        <f t="shared" ca="1" si="315"/>
        <v>#VALUE!</v>
      </c>
      <c r="DA203" s="391">
        <f t="shared" si="316"/>
        <v>0</v>
      </c>
      <c r="DB203" s="392">
        <f t="shared" si="317"/>
        <v>0</v>
      </c>
      <c r="DC203" s="392" t="e">
        <f t="shared" ca="1" si="346"/>
        <v>#VALUE!</v>
      </c>
      <c r="DD203" s="391" t="e">
        <f t="shared" ca="1" si="347"/>
        <v>#VALUE!</v>
      </c>
      <c r="DE203" s="391" t="e">
        <f t="shared" ca="1" si="318"/>
        <v>#VALUE!</v>
      </c>
      <c r="DF203" s="391" t="e">
        <f t="shared" ca="1" si="319"/>
        <v>#VALUE!</v>
      </c>
      <c r="DG203" s="391" t="e">
        <f t="shared" ca="1" si="320"/>
        <v>#VALUE!</v>
      </c>
      <c r="DH203" s="389" t="e">
        <f t="shared" ca="1" si="321"/>
        <v>#VALUE!</v>
      </c>
      <c r="DI203" s="389" t="e">
        <f t="shared" ca="1" si="322"/>
        <v>#VALUE!</v>
      </c>
      <c r="DJ203" s="393" t="e">
        <f t="shared" ca="1" si="323"/>
        <v>#VALUE!</v>
      </c>
      <c r="DK203" s="389" t="e">
        <f t="shared" ca="1" si="324"/>
        <v>#VALUE!</v>
      </c>
      <c r="DL203" s="394"/>
      <c r="DM203" s="372"/>
      <c r="DN203" s="389" t="e">
        <f t="shared" ca="1" si="348"/>
        <v>#VALUE!</v>
      </c>
      <c r="DO203" s="389" t="e">
        <f ca="1">'Site&amp;Soil'!$H$173*EXP('Site&amp;Soil'!$H$174*DN203)</f>
        <v>#VALUE!</v>
      </c>
      <c r="DP203" s="389" t="e">
        <f t="shared" ca="1" si="325"/>
        <v>#VALUE!</v>
      </c>
      <c r="DQ203" s="389">
        <f t="shared" si="269"/>
        <v>0</v>
      </c>
      <c r="DR203" s="390" t="e">
        <f t="shared" ca="1" si="326"/>
        <v>#VALUE!</v>
      </c>
      <c r="DS203" s="391">
        <f t="shared" si="327"/>
        <v>0</v>
      </c>
      <c r="DT203" s="392">
        <f t="shared" si="328"/>
        <v>0</v>
      </c>
      <c r="DU203" s="392" t="e">
        <f t="shared" ca="1" si="349"/>
        <v>#VALUE!</v>
      </c>
      <c r="DV203" s="391" t="e">
        <f t="shared" ca="1" si="350"/>
        <v>#VALUE!</v>
      </c>
      <c r="DW203" s="391" t="e">
        <f t="shared" ca="1" si="329"/>
        <v>#VALUE!</v>
      </c>
      <c r="DX203" s="391" t="e">
        <f t="shared" ca="1" si="330"/>
        <v>#VALUE!</v>
      </c>
      <c r="DY203" s="391" t="e">
        <f t="shared" ca="1" si="331"/>
        <v>#VALUE!</v>
      </c>
      <c r="DZ203" s="389" t="e">
        <f t="shared" ca="1" si="332"/>
        <v>#VALUE!</v>
      </c>
      <c r="EA203" s="389" t="e">
        <f t="shared" ca="1" si="333"/>
        <v>#VALUE!</v>
      </c>
      <c r="EB203" s="393" t="e">
        <f t="shared" ca="1" si="334"/>
        <v>#VALUE!</v>
      </c>
      <c r="EC203" s="389" t="e">
        <f t="shared" ca="1" si="335"/>
        <v>#VALUE!</v>
      </c>
      <c r="ED203" s="394"/>
      <c r="EE203" s="372"/>
      <c r="EF203" s="392"/>
      <c r="EG203" s="391"/>
      <c r="EH203" s="391"/>
      <c r="EI203" s="391"/>
      <c r="EJ203" s="372"/>
      <c r="EK203" s="372"/>
      <c r="EL203" s="372"/>
      <c r="EM203" s="372"/>
      <c r="EN203" s="372"/>
      <c r="EO203" s="372"/>
      <c r="EP203" s="372"/>
      <c r="EQ203" s="372"/>
      <c r="ER203" s="372"/>
      <c r="ES203" s="372"/>
      <c r="ET203" s="372"/>
    </row>
    <row r="204" spans="1:150" x14ac:dyDescent="0.2">
      <c r="A204" s="372"/>
      <c r="B204" s="372">
        <v>196</v>
      </c>
      <c r="C204" s="372" t="s">
        <v>303</v>
      </c>
      <c r="D204" s="388"/>
      <c r="E204" s="388"/>
      <c r="F204" s="19"/>
      <c r="G204" s="372"/>
      <c r="H204" s="389">
        <f t="shared" ca="1" si="351"/>
        <v>5.9111470076132857</v>
      </c>
      <c r="I204" s="389">
        <f ca="1">'Site&amp;Soil'!$F$173*EXP('Site&amp;Soil'!$F$174*H204)</f>
        <v>0</v>
      </c>
      <c r="J204" s="389">
        <f t="shared" ca="1" si="270"/>
        <v>0.45000000000000007</v>
      </c>
      <c r="K204" s="389">
        <f t="shared" ca="1" si="264"/>
        <v>0.2566091252630372</v>
      </c>
      <c r="L204" s="390">
        <f t="shared" ca="1" si="271"/>
        <v>3.0675081513856805E-3</v>
      </c>
      <c r="M204" s="391">
        <f t="shared" si="272"/>
        <v>0</v>
      </c>
      <c r="N204" s="392">
        <f t="shared" si="273"/>
        <v>0</v>
      </c>
      <c r="O204" s="392">
        <f t="shared" ca="1" si="336"/>
        <v>6477.776030025233</v>
      </c>
      <c r="P204" s="391">
        <f t="shared" ca="1" si="337"/>
        <v>0.26489745366402473</v>
      </c>
      <c r="Q204" s="391">
        <f t="shared" ca="1" si="274"/>
        <v>1.9870630774953173E-3</v>
      </c>
      <c r="R204" s="391">
        <f t="shared" ca="1" si="275"/>
        <v>2.4991676589854878E-4</v>
      </c>
      <c r="S204" s="391">
        <f t="shared" ca="1" si="276"/>
        <v>3.8603251368817073E-3</v>
      </c>
      <c r="T204" s="389">
        <f t="shared" ca="1" si="277"/>
        <v>5.9150073327501671</v>
      </c>
      <c r="U204" s="389">
        <f t="shared" ca="1" si="278"/>
        <v>0.41175329973757524</v>
      </c>
      <c r="V204" s="393">
        <f t="shared" ca="1" si="279"/>
        <v>2.747365986612326E-3</v>
      </c>
      <c r="W204" s="389">
        <f t="shared" ca="1" si="280"/>
        <v>-6.1052577480273902E-3</v>
      </c>
      <c r="X204" s="394"/>
      <c r="Y204" s="372"/>
      <c r="Z204" s="389">
        <f t="shared" ca="1" si="352"/>
        <v>6.4246839607736606</v>
      </c>
      <c r="AA204" s="389">
        <f ca="1">'Site&amp;Soil'!$G$173*EXP('Site&amp;Soil'!$G$174*Z204)</f>
        <v>0</v>
      </c>
      <c r="AB204" s="389">
        <f t="shared" ca="1" si="281"/>
        <v>0.41625000000000001</v>
      </c>
      <c r="AC204" s="389">
        <f t="shared" si="265"/>
        <v>0</v>
      </c>
      <c r="AD204" s="390">
        <f t="shared" ca="1" si="282"/>
        <v>0</v>
      </c>
      <c r="AE204" s="391">
        <f t="shared" si="283"/>
        <v>0</v>
      </c>
      <c r="AF204" s="392">
        <f t="shared" si="284"/>
        <v>0</v>
      </c>
      <c r="AG204" s="392">
        <f t="shared" ca="1" si="338"/>
        <v>0</v>
      </c>
      <c r="AH204" s="391">
        <f t="shared" ca="1" si="339"/>
        <v>0</v>
      </c>
      <c r="AI204" s="391">
        <f t="shared" ca="1" si="285"/>
        <v>0</v>
      </c>
      <c r="AJ204" s="391">
        <f t="shared" ca="1" si="286"/>
        <v>0</v>
      </c>
      <c r="AK204" s="391">
        <f t="shared" ca="1" si="287"/>
        <v>6.0040063879531239E-4</v>
      </c>
      <c r="AL204" s="389">
        <f t="shared" ca="1" si="288"/>
        <v>6.425284361412456</v>
      </c>
      <c r="AM204" s="389">
        <f t="shared" ca="1" si="289"/>
        <v>0.5932746154379348</v>
      </c>
      <c r="AN204" s="393">
        <f t="shared" ca="1" si="290"/>
        <v>0</v>
      </c>
      <c r="AO204" s="389">
        <f t="shared" ca="1" si="291"/>
        <v>6.6002786465160987E-3</v>
      </c>
      <c r="AP204" s="394"/>
      <c r="AQ204" s="372"/>
      <c r="AR204" s="389">
        <f t="shared" ca="1" si="353"/>
        <v>4.6799999999999944</v>
      </c>
      <c r="AS204" s="389">
        <f ca="1">'Site&amp;Soil'!$H$173*EXP('Site&amp;Soil'!$H$174*AR204)</f>
        <v>0</v>
      </c>
      <c r="AT204" s="389">
        <f t="shared" ca="1" si="292"/>
        <v>0.38250000000000001</v>
      </c>
      <c r="AU204" s="389">
        <f t="shared" si="266"/>
        <v>0</v>
      </c>
      <c r="AV204" s="390">
        <f t="shared" ca="1" si="293"/>
        <v>0</v>
      </c>
      <c r="AW204" s="391">
        <f t="shared" si="294"/>
        <v>0</v>
      </c>
      <c r="AX204" s="392">
        <f t="shared" si="295"/>
        <v>0</v>
      </c>
      <c r="AY204" s="392">
        <f t="shared" ca="1" si="340"/>
        <v>0</v>
      </c>
      <c r="AZ204" s="391">
        <f t="shared" ca="1" si="341"/>
        <v>0</v>
      </c>
      <c r="BA204" s="391">
        <f t="shared" ca="1" si="296"/>
        <v>0</v>
      </c>
      <c r="BB204" s="391">
        <f t="shared" ca="1" si="297"/>
        <v>0</v>
      </c>
      <c r="BC204" s="391">
        <f t="shared" ca="1" si="298"/>
        <v>0</v>
      </c>
      <c r="BD204" s="389">
        <f t="shared" ca="1" si="299"/>
        <v>4.6799999999999944</v>
      </c>
      <c r="BE204" s="389">
        <f t="shared" ca="1" si="300"/>
        <v>0.10709999999999772</v>
      </c>
      <c r="BF204" s="393">
        <f t="shared" ca="1" si="301"/>
        <v>0</v>
      </c>
      <c r="BG204" s="389">
        <f t="shared" ca="1" si="302"/>
        <v>0</v>
      </c>
      <c r="BH204" s="394"/>
      <c r="BI204" s="372"/>
      <c r="BJ204" s="392"/>
      <c r="BK204" s="391"/>
      <c r="BL204" s="391"/>
      <c r="BM204" s="391"/>
      <c r="BN204" s="372"/>
      <c r="BO204" s="372"/>
      <c r="BP204" s="372"/>
      <c r="BQ204" s="372"/>
      <c r="BR204" s="372"/>
      <c r="BS204" s="372"/>
      <c r="BT204" s="372"/>
      <c r="BU204" s="372"/>
      <c r="BV204" s="372"/>
      <c r="BW204" s="372"/>
      <c r="BX204" s="372"/>
      <c r="BZ204" s="388"/>
      <c r="CA204" s="388"/>
      <c r="CB204" s="19"/>
      <c r="CC204" s="372"/>
      <c r="CD204" s="389" t="e">
        <f t="shared" ca="1" si="342"/>
        <v>#VALUE!</v>
      </c>
      <c r="CE204" s="389" t="e">
        <f ca="1">'Site&amp;Soil'!$F$173*EXP('Site&amp;Soil'!$F$174*CD204)</f>
        <v>#VALUE!</v>
      </c>
      <c r="CF204" s="389" t="e">
        <f t="shared" ca="1" si="303"/>
        <v>#VALUE!</v>
      </c>
      <c r="CG204" s="389">
        <f t="shared" si="267"/>
        <v>0</v>
      </c>
      <c r="CH204" s="390" t="e">
        <f t="shared" ca="1" si="304"/>
        <v>#VALUE!</v>
      </c>
      <c r="CI204" s="391">
        <f t="shared" si="305"/>
        <v>0</v>
      </c>
      <c r="CJ204" s="392">
        <f t="shared" si="306"/>
        <v>0</v>
      </c>
      <c r="CK204" s="392" t="e">
        <f t="shared" ca="1" si="343"/>
        <v>#VALUE!</v>
      </c>
      <c r="CL204" s="391" t="e">
        <f t="shared" ca="1" si="344"/>
        <v>#VALUE!</v>
      </c>
      <c r="CM204" s="391" t="e">
        <f t="shared" ca="1" si="307"/>
        <v>#VALUE!</v>
      </c>
      <c r="CN204" s="391" t="e">
        <f t="shared" ca="1" si="308"/>
        <v>#VALUE!</v>
      </c>
      <c r="CO204" s="391" t="e">
        <f t="shared" ca="1" si="309"/>
        <v>#VALUE!</v>
      </c>
      <c r="CP204" s="389" t="e">
        <f t="shared" ca="1" si="310"/>
        <v>#VALUE!</v>
      </c>
      <c r="CQ204" s="389" t="e">
        <f t="shared" ca="1" si="311"/>
        <v>#VALUE!</v>
      </c>
      <c r="CR204" s="393" t="e">
        <f t="shared" ca="1" si="312"/>
        <v>#VALUE!</v>
      </c>
      <c r="CS204" s="389" t="e">
        <f t="shared" ca="1" si="313"/>
        <v>#VALUE!</v>
      </c>
      <c r="CT204" s="394"/>
      <c r="CU204" s="372"/>
      <c r="CV204" s="389" t="e">
        <f t="shared" ca="1" si="345"/>
        <v>#VALUE!</v>
      </c>
      <c r="CW204" s="389" t="e">
        <f ca="1">'Site&amp;Soil'!$G$173*EXP('Site&amp;Soil'!$G$174*CV204)</f>
        <v>#VALUE!</v>
      </c>
      <c r="CX204" s="389" t="e">
        <f t="shared" ca="1" si="314"/>
        <v>#VALUE!</v>
      </c>
      <c r="CY204" s="389">
        <f t="shared" si="268"/>
        <v>0</v>
      </c>
      <c r="CZ204" s="390" t="e">
        <f t="shared" ca="1" si="315"/>
        <v>#VALUE!</v>
      </c>
      <c r="DA204" s="391">
        <f t="shared" si="316"/>
        <v>0</v>
      </c>
      <c r="DB204" s="392">
        <f t="shared" si="317"/>
        <v>0</v>
      </c>
      <c r="DC204" s="392" t="e">
        <f t="shared" ca="1" si="346"/>
        <v>#VALUE!</v>
      </c>
      <c r="DD204" s="391" t="e">
        <f t="shared" ca="1" si="347"/>
        <v>#VALUE!</v>
      </c>
      <c r="DE204" s="391" t="e">
        <f t="shared" ca="1" si="318"/>
        <v>#VALUE!</v>
      </c>
      <c r="DF204" s="391" t="e">
        <f t="shared" ca="1" si="319"/>
        <v>#VALUE!</v>
      </c>
      <c r="DG204" s="391" t="e">
        <f t="shared" ca="1" si="320"/>
        <v>#VALUE!</v>
      </c>
      <c r="DH204" s="389" t="e">
        <f t="shared" ca="1" si="321"/>
        <v>#VALUE!</v>
      </c>
      <c r="DI204" s="389" t="e">
        <f t="shared" ca="1" si="322"/>
        <v>#VALUE!</v>
      </c>
      <c r="DJ204" s="393" t="e">
        <f t="shared" ca="1" si="323"/>
        <v>#VALUE!</v>
      </c>
      <c r="DK204" s="389" t="e">
        <f t="shared" ca="1" si="324"/>
        <v>#VALUE!</v>
      </c>
      <c r="DL204" s="394"/>
      <c r="DM204" s="372"/>
      <c r="DN204" s="389" t="e">
        <f t="shared" ca="1" si="348"/>
        <v>#VALUE!</v>
      </c>
      <c r="DO204" s="389" t="e">
        <f ca="1">'Site&amp;Soil'!$H$173*EXP('Site&amp;Soil'!$H$174*DN204)</f>
        <v>#VALUE!</v>
      </c>
      <c r="DP204" s="389" t="e">
        <f t="shared" ca="1" si="325"/>
        <v>#VALUE!</v>
      </c>
      <c r="DQ204" s="389">
        <f t="shared" si="269"/>
        <v>0</v>
      </c>
      <c r="DR204" s="390" t="e">
        <f t="shared" ca="1" si="326"/>
        <v>#VALUE!</v>
      </c>
      <c r="DS204" s="391">
        <f t="shared" si="327"/>
        <v>0</v>
      </c>
      <c r="DT204" s="392">
        <f t="shared" si="328"/>
        <v>0</v>
      </c>
      <c r="DU204" s="392" t="e">
        <f t="shared" ca="1" si="349"/>
        <v>#VALUE!</v>
      </c>
      <c r="DV204" s="391" t="e">
        <f t="shared" ca="1" si="350"/>
        <v>#VALUE!</v>
      </c>
      <c r="DW204" s="391" t="e">
        <f t="shared" ca="1" si="329"/>
        <v>#VALUE!</v>
      </c>
      <c r="DX204" s="391" t="e">
        <f t="shared" ca="1" si="330"/>
        <v>#VALUE!</v>
      </c>
      <c r="DY204" s="391" t="e">
        <f t="shared" ca="1" si="331"/>
        <v>#VALUE!</v>
      </c>
      <c r="DZ204" s="389" t="e">
        <f t="shared" ca="1" si="332"/>
        <v>#VALUE!</v>
      </c>
      <c r="EA204" s="389" t="e">
        <f t="shared" ca="1" si="333"/>
        <v>#VALUE!</v>
      </c>
      <c r="EB204" s="393" t="e">
        <f t="shared" ca="1" si="334"/>
        <v>#VALUE!</v>
      </c>
      <c r="EC204" s="389" t="e">
        <f t="shared" ca="1" si="335"/>
        <v>#VALUE!</v>
      </c>
      <c r="ED204" s="394"/>
      <c r="EE204" s="372"/>
      <c r="EF204" s="392"/>
      <c r="EG204" s="391"/>
      <c r="EH204" s="391"/>
      <c r="EI204" s="391"/>
      <c r="EJ204" s="372"/>
      <c r="EK204" s="372"/>
      <c r="EL204" s="372"/>
      <c r="EM204" s="372"/>
      <c r="EN204" s="372"/>
      <c r="EO204" s="372"/>
      <c r="EP204" s="372"/>
      <c r="EQ204" s="372"/>
      <c r="ER204" s="372"/>
      <c r="ES204" s="372"/>
      <c r="ET204" s="372"/>
    </row>
    <row r="205" spans="1:150" x14ac:dyDescent="0.2">
      <c r="A205" s="372"/>
      <c r="B205" s="372">
        <v>197</v>
      </c>
      <c r="C205" s="372" t="s">
        <v>304</v>
      </c>
      <c r="D205" s="388"/>
      <c r="E205" s="388"/>
      <c r="F205" s="19"/>
      <c r="G205" s="372"/>
      <c r="H205" s="389">
        <f t="shared" ca="1" si="351"/>
        <v>5.9089020750021399</v>
      </c>
      <c r="I205" s="389">
        <f ca="1">'Site&amp;Soil'!$F$173*EXP('Site&amp;Soil'!$F$174*H205)</f>
        <v>0</v>
      </c>
      <c r="J205" s="389">
        <f t="shared" ca="1" si="270"/>
        <v>0.45000000000000007</v>
      </c>
      <c r="K205" s="389">
        <f t="shared" ca="1" si="264"/>
        <v>0.31935521622611851</v>
      </c>
      <c r="L205" s="390">
        <f t="shared" ca="1" si="271"/>
        <v>3.8378836592645425E-3</v>
      </c>
      <c r="M205" s="391">
        <f t="shared" si="272"/>
        <v>0</v>
      </c>
      <c r="N205" s="392">
        <f t="shared" si="273"/>
        <v>0</v>
      </c>
      <c r="O205" s="392">
        <f t="shared" ca="1" si="336"/>
        <v>6429.1845868252058</v>
      </c>
      <c r="P205" s="391">
        <f t="shared" ca="1" si="337"/>
        <v>0.26291039058652943</v>
      </c>
      <c r="Q205" s="391">
        <f t="shared" ca="1" si="274"/>
        <v>2.467446246817192E-3</v>
      </c>
      <c r="R205" s="391">
        <f t="shared" ca="1" si="275"/>
        <v>3.1000762360118328E-4</v>
      </c>
      <c r="S205" s="391">
        <f t="shared" ca="1" si="276"/>
        <v>4.7943080515911295E-3</v>
      </c>
      <c r="T205" s="389">
        <f t="shared" ca="1" si="277"/>
        <v>5.9136963830537308</v>
      </c>
      <c r="U205" s="389">
        <f t="shared" ca="1" si="278"/>
        <v>0.41116337237417894</v>
      </c>
      <c r="V205" s="393">
        <f t="shared" ca="1" si="279"/>
        <v>3.4039628895586337E-3</v>
      </c>
      <c r="W205" s="389">
        <f t="shared" ca="1" si="280"/>
        <v>-7.5643619767969631E-3</v>
      </c>
      <c r="X205" s="394"/>
      <c r="Y205" s="372"/>
      <c r="Z205" s="389">
        <f t="shared" ca="1" si="352"/>
        <v>6.4318846400589722</v>
      </c>
      <c r="AA205" s="389">
        <f ca="1">'Site&amp;Soil'!$G$173*EXP('Site&amp;Soil'!$G$174*Z205)</f>
        <v>0</v>
      </c>
      <c r="AB205" s="389">
        <f t="shared" ca="1" si="281"/>
        <v>0.41625000000000001</v>
      </c>
      <c r="AC205" s="389">
        <f t="shared" si="265"/>
        <v>0</v>
      </c>
      <c r="AD205" s="390">
        <f t="shared" ca="1" si="282"/>
        <v>0</v>
      </c>
      <c r="AE205" s="391">
        <f t="shared" si="283"/>
        <v>0</v>
      </c>
      <c r="AF205" s="392">
        <f t="shared" si="284"/>
        <v>0</v>
      </c>
      <c r="AG205" s="392">
        <f t="shared" ca="1" si="338"/>
        <v>0</v>
      </c>
      <c r="AH205" s="391">
        <f t="shared" ca="1" si="339"/>
        <v>0</v>
      </c>
      <c r="AI205" s="391">
        <f t="shared" ca="1" si="285"/>
        <v>0</v>
      </c>
      <c r="AJ205" s="391">
        <f t="shared" ca="1" si="286"/>
        <v>0</v>
      </c>
      <c r="AK205" s="391">
        <f t="shared" ca="1" si="287"/>
        <v>7.4476305970254235E-4</v>
      </c>
      <c r="AL205" s="389">
        <f t="shared" ca="1" si="288"/>
        <v>6.4326294031186748</v>
      </c>
      <c r="AM205" s="389">
        <f t="shared" ca="1" si="289"/>
        <v>0.59633198904814844</v>
      </c>
      <c r="AN205" s="393">
        <f t="shared" ca="1" si="290"/>
        <v>0</v>
      </c>
      <c r="AO205" s="389">
        <f t="shared" ca="1" si="291"/>
        <v>8.1776886235642859E-3</v>
      </c>
      <c r="AP205" s="394"/>
      <c r="AQ205" s="372"/>
      <c r="AR205" s="389">
        <f t="shared" ca="1" si="353"/>
        <v>4.6799999999999944</v>
      </c>
      <c r="AS205" s="389">
        <f ca="1">'Site&amp;Soil'!$H$173*EXP('Site&amp;Soil'!$H$174*AR205)</f>
        <v>0</v>
      </c>
      <c r="AT205" s="389">
        <f t="shared" ca="1" si="292"/>
        <v>0.38250000000000001</v>
      </c>
      <c r="AU205" s="389">
        <f t="shared" si="266"/>
        <v>0</v>
      </c>
      <c r="AV205" s="390">
        <f t="shared" ca="1" si="293"/>
        <v>0</v>
      </c>
      <c r="AW205" s="391">
        <f t="shared" si="294"/>
        <v>0</v>
      </c>
      <c r="AX205" s="392">
        <f t="shared" si="295"/>
        <v>0</v>
      </c>
      <c r="AY205" s="392">
        <f t="shared" ca="1" si="340"/>
        <v>0</v>
      </c>
      <c r="AZ205" s="391">
        <f t="shared" ca="1" si="341"/>
        <v>0</v>
      </c>
      <c r="BA205" s="391">
        <f t="shared" ca="1" si="296"/>
        <v>0</v>
      </c>
      <c r="BB205" s="391">
        <f t="shared" ca="1" si="297"/>
        <v>0</v>
      </c>
      <c r="BC205" s="391">
        <f t="shared" ca="1" si="298"/>
        <v>0</v>
      </c>
      <c r="BD205" s="389">
        <f t="shared" ca="1" si="299"/>
        <v>4.6799999999999944</v>
      </c>
      <c r="BE205" s="389">
        <f t="shared" ca="1" si="300"/>
        <v>0.10709999999999772</v>
      </c>
      <c r="BF205" s="393">
        <f t="shared" ca="1" si="301"/>
        <v>0</v>
      </c>
      <c r="BG205" s="389">
        <f t="shared" ca="1" si="302"/>
        <v>0</v>
      </c>
      <c r="BH205" s="394"/>
      <c r="BI205" s="372"/>
      <c r="BJ205" s="392"/>
      <c r="BK205" s="391"/>
      <c r="BL205" s="391"/>
      <c r="BM205" s="391"/>
      <c r="BN205" s="372"/>
      <c r="BO205" s="372"/>
      <c r="BP205" s="372"/>
      <c r="BQ205" s="372"/>
      <c r="BR205" s="372"/>
      <c r="BS205" s="372"/>
      <c r="BT205" s="372"/>
      <c r="BU205" s="372"/>
      <c r="BV205" s="372"/>
      <c r="BW205" s="372"/>
      <c r="BX205" s="372"/>
      <c r="BZ205" s="388"/>
      <c r="CA205" s="388"/>
      <c r="CB205" s="19"/>
      <c r="CC205" s="372"/>
      <c r="CD205" s="389" t="e">
        <f t="shared" ca="1" si="342"/>
        <v>#VALUE!</v>
      </c>
      <c r="CE205" s="389" t="e">
        <f ca="1">'Site&amp;Soil'!$F$173*EXP('Site&amp;Soil'!$F$174*CD205)</f>
        <v>#VALUE!</v>
      </c>
      <c r="CF205" s="389" t="e">
        <f t="shared" ca="1" si="303"/>
        <v>#VALUE!</v>
      </c>
      <c r="CG205" s="389">
        <f t="shared" si="267"/>
        <v>0</v>
      </c>
      <c r="CH205" s="390" t="e">
        <f t="shared" ca="1" si="304"/>
        <v>#VALUE!</v>
      </c>
      <c r="CI205" s="391">
        <f t="shared" si="305"/>
        <v>0</v>
      </c>
      <c r="CJ205" s="392">
        <f t="shared" si="306"/>
        <v>0</v>
      </c>
      <c r="CK205" s="392" t="e">
        <f t="shared" ca="1" si="343"/>
        <v>#VALUE!</v>
      </c>
      <c r="CL205" s="391" t="e">
        <f t="shared" ca="1" si="344"/>
        <v>#VALUE!</v>
      </c>
      <c r="CM205" s="391" t="e">
        <f t="shared" ca="1" si="307"/>
        <v>#VALUE!</v>
      </c>
      <c r="CN205" s="391" t="e">
        <f t="shared" ca="1" si="308"/>
        <v>#VALUE!</v>
      </c>
      <c r="CO205" s="391" t="e">
        <f t="shared" ca="1" si="309"/>
        <v>#VALUE!</v>
      </c>
      <c r="CP205" s="389" t="e">
        <f t="shared" ca="1" si="310"/>
        <v>#VALUE!</v>
      </c>
      <c r="CQ205" s="389" t="e">
        <f t="shared" ca="1" si="311"/>
        <v>#VALUE!</v>
      </c>
      <c r="CR205" s="393" t="e">
        <f t="shared" ca="1" si="312"/>
        <v>#VALUE!</v>
      </c>
      <c r="CS205" s="389" t="e">
        <f t="shared" ca="1" si="313"/>
        <v>#VALUE!</v>
      </c>
      <c r="CT205" s="394"/>
      <c r="CU205" s="372"/>
      <c r="CV205" s="389" t="e">
        <f t="shared" ca="1" si="345"/>
        <v>#VALUE!</v>
      </c>
      <c r="CW205" s="389" t="e">
        <f ca="1">'Site&amp;Soil'!$G$173*EXP('Site&amp;Soil'!$G$174*CV205)</f>
        <v>#VALUE!</v>
      </c>
      <c r="CX205" s="389" t="e">
        <f t="shared" ca="1" si="314"/>
        <v>#VALUE!</v>
      </c>
      <c r="CY205" s="389">
        <f t="shared" si="268"/>
        <v>0</v>
      </c>
      <c r="CZ205" s="390" t="e">
        <f t="shared" ca="1" si="315"/>
        <v>#VALUE!</v>
      </c>
      <c r="DA205" s="391">
        <f t="shared" si="316"/>
        <v>0</v>
      </c>
      <c r="DB205" s="392">
        <f t="shared" si="317"/>
        <v>0</v>
      </c>
      <c r="DC205" s="392" t="e">
        <f t="shared" ca="1" si="346"/>
        <v>#VALUE!</v>
      </c>
      <c r="DD205" s="391" t="e">
        <f t="shared" ca="1" si="347"/>
        <v>#VALUE!</v>
      </c>
      <c r="DE205" s="391" t="e">
        <f t="shared" ca="1" si="318"/>
        <v>#VALUE!</v>
      </c>
      <c r="DF205" s="391" t="e">
        <f t="shared" ca="1" si="319"/>
        <v>#VALUE!</v>
      </c>
      <c r="DG205" s="391" t="e">
        <f t="shared" ca="1" si="320"/>
        <v>#VALUE!</v>
      </c>
      <c r="DH205" s="389" t="e">
        <f t="shared" ca="1" si="321"/>
        <v>#VALUE!</v>
      </c>
      <c r="DI205" s="389" t="e">
        <f t="shared" ca="1" si="322"/>
        <v>#VALUE!</v>
      </c>
      <c r="DJ205" s="393" t="e">
        <f t="shared" ca="1" si="323"/>
        <v>#VALUE!</v>
      </c>
      <c r="DK205" s="389" t="e">
        <f t="shared" ca="1" si="324"/>
        <v>#VALUE!</v>
      </c>
      <c r="DL205" s="394"/>
      <c r="DM205" s="372"/>
      <c r="DN205" s="389" t="e">
        <f t="shared" ca="1" si="348"/>
        <v>#VALUE!</v>
      </c>
      <c r="DO205" s="389" t="e">
        <f ca="1">'Site&amp;Soil'!$H$173*EXP('Site&amp;Soil'!$H$174*DN205)</f>
        <v>#VALUE!</v>
      </c>
      <c r="DP205" s="389" t="e">
        <f t="shared" ca="1" si="325"/>
        <v>#VALUE!</v>
      </c>
      <c r="DQ205" s="389">
        <f t="shared" si="269"/>
        <v>0</v>
      </c>
      <c r="DR205" s="390" t="e">
        <f t="shared" ca="1" si="326"/>
        <v>#VALUE!</v>
      </c>
      <c r="DS205" s="391">
        <f t="shared" si="327"/>
        <v>0</v>
      </c>
      <c r="DT205" s="392">
        <f t="shared" si="328"/>
        <v>0</v>
      </c>
      <c r="DU205" s="392" t="e">
        <f t="shared" ca="1" si="349"/>
        <v>#VALUE!</v>
      </c>
      <c r="DV205" s="391" t="e">
        <f t="shared" ca="1" si="350"/>
        <v>#VALUE!</v>
      </c>
      <c r="DW205" s="391" t="e">
        <f t="shared" ca="1" si="329"/>
        <v>#VALUE!</v>
      </c>
      <c r="DX205" s="391" t="e">
        <f t="shared" ca="1" si="330"/>
        <v>#VALUE!</v>
      </c>
      <c r="DY205" s="391" t="e">
        <f t="shared" ca="1" si="331"/>
        <v>#VALUE!</v>
      </c>
      <c r="DZ205" s="389" t="e">
        <f t="shared" ca="1" si="332"/>
        <v>#VALUE!</v>
      </c>
      <c r="EA205" s="389" t="e">
        <f t="shared" ca="1" si="333"/>
        <v>#VALUE!</v>
      </c>
      <c r="EB205" s="393" t="e">
        <f t="shared" ca="1" si="334"/>
        <v>#VALUE!</v>
      </c>
      <c r="EC205" s="389" t="e">
        <f t="shared" ca="1" si="335"/>
        <v>#VALUE!</v>
      </c>
      <c r="ED205" s="394"/>
      <c r="EE205" s="372"/>
      <c r="EF205" s="392"/>
      <c r="EG205" s="391"/>
      <c r="EH205" s="391"/>
      <c r="EI205" s="391"/>
      <c r="EJ205" s="372"/>
      <c r="EK205" s="372"/>
      <c r="EL205" s="372"/>
      <c r="EM205" s="372"/>
      <c r="EN205" s="372"/>
      <c r="EO205" s="372"/>
      <c r="EP205" s="372"/>
      <c r="EQ205" s="372"/>
      <c r="ER205" s="372"/>
      <c r="ES205" s="372"/>
      <c r="ET205" s="372"/>
    </row>
    <row r="206" spans="1:150" x14ac:dyDescent="0.2">
      <c r="A206" s="372"/>
      <c r="B206" s="372">
        <v>198</v>
      </c>
      <c r="C206" s="372" t="s">
        <v>305</v>
      </c>
      <c r="D206" s="388"/>
      <c r="E206" s="388"/>
      <c r="F206" s="19"/>
      <c r="G206" s="372"/>
      <c r="H206" s="389">
        <f t="shared" ca="1" si="351"/>
        <v>5.9061320210769335</v>
      </c>
      <c r="I206" s="389">
        <f ca="1">'Site&amp;Soil'!$F$173*EXP('Site&amp;Soil'!$F$174*H206)</f>
        <v>0</v>
      </c>
      <c r="J206" s="389">
        <f t="shared" ca="1" si="270"/>
        <v>0.45000000000000007</v>
      </c>
      <c r="K206" s="389">
        <f t="shared" ca="1" si="264"/>
        <v>0.37336407417040579</v>
      </c>
      <c r="L206" s="390">
        <f t="shared" ca="1" si="271"/>
        <v>4.5164065085776996E-3</v>
      </c>
      <c r="M206" s="391">
        <f t="shared" si="272"/>
        <v>0</v>
      </c>
      <c r="N206" s="392">
        <f t="shared" si="273"/>
        <v>0</v>
      </c>
      <c r="O206" s="392">
        <f t="shared" ca="1" si="336"/>
        <v>6368.8459013002011</v>
      </c>
      <c r="P206" s="391">
        <f t="shared" ca="1" si="337"/>
        <v>0.26044294433971221</v>
      </c>
      <c r="Q206" s="391">
        <f t="shared" ca="1" si="274"/>
        <v>2.8764297080760637E-3</v>
      </c>
      <c r="R206" s="391">
        <f t="shared" ca="1" si="275"/>
        <v>3.6092302580828159E-4</v>
      </c>
      <c r="S206" s="391">
        <f t="shared" ca="1" si="276"/>
        <v>5.5900148494839588E-3</v>
      </c>
      <c r="T206" s="389">
        <f t="shared" ca="1" si="277"/>
        <v>5.9117220359264175</v>
      </c>
      <c r="U206" s="389">
        <f t="shared" ca="1" si="278"/>
        <v>0.41027491616688794</v>
      </c>
      <c r="V206" s="393">
        <f t="shared" ca="1" si="279"/>
        <v>3.9530247027192615E-3</v>
      </c>
      <c r="W206" s="389">
        <f t="shared" ca="1" si="280"/>
        <v>-8.784499339376136E-3</v>
      </c>
      <c r="X206" s="394"/>
      <c r="Y206" s="372"/>
      <c r="Z206" s="389">
        <f t="shared" ca="1" si="352"/>
        <v>6.4408070917422391</v>
      </c>
      <c r="AA206" s="389">
        <f ca="1">'Site&amp;Soil'!$G$173*EXP('Site&amp;Soil'!$G$174*Z206)</f>
        <v>0</v>
      </c>
      <c r="AB206" s="389">
        <f t="shared" ca="1" si="281"/>
        <v>0.41625000000000001</v>
      </c>
      <c r="AC206" s="389">
        <f t="shared" si="265"/>
        <v>0</v>
      </c>
      <c r="AD206" s="390">
        <f t="shared" ca="1" si="282"/>
        <v>0</v>
      </c>
      <c r="AE206" s="391">
        <f t="shared" si="283"/>
        <v>0</v>
      </c>
      <c r="AF206" s="392">
        <f t="shared" si="284"/>
        <v>0</v>
      </c>
      <c r="AG206" s="392">
        <f t="shared" ca="1" si="338"/>
        <v>0</v>
      </c>
      <c r="AH206" s="391">
        <f t="shared" ca="1" si="339"/>
        <v>0</v>
      </c>
      <c r="AI206" s="391">
        <f t="shared" ca="1" si="285"/>
        <v>0</v>
      </c>
      <c r="AJ206" s="391">
        <f t="shared" ca="1" si="286"/>
        <v>0</v>
      </c>
      <c r="AK206" s="391">
        <f t="shared" ca="1" si="287"/>
        <v>8.6708234428415991E-4</v>
      </c>
      <c r="AL206" s="389">
        <f t="shared" ca="1" si="288"/>
        <v>6.4416741740865229</v>
      </c>
      <c r="AM206" s="389">
        <f t="shared" ca="1" si="289"/>
        <v>0.60009687496351516</v>
      </c>
      <c r="AN206" s="393">
        <f t="shared" ca="1" si="290"/>
        <v>0</v>
      </c>
      <c r="AO206" s="389">
        <f t="shared" ca="1" si="291"/>
        <v>9.496756042568796E-3</v>
      </c>
      <c r="AP206" s="394"/>
      <c r="AQ206" s="372"/>
      <c r="AR206" s="389">
        <f t="shared" ca="1" si="353"/>
        <v>4.6799999999999944</v>
      </c>
      <c r="AS206" s="389">
        <f ca="1">'Site&amp;Soil'!$H$173*EXP('Site&amp;Soil'!$H$174*AR206)</f>
        <v>0</v>
      </c>
      <c r="AT206" s="389">
        <f t="shared" ca="1" si="292"/>
        <v>0.38250000000000001</v>
      </c>
      <c r="AU206" s="389">
        <f t="shared" si="266"/>
        <v>0</v>
      </c>
      <c r="AV206" s="390">
        <f t="shared" ca="1" si="293"/>
        <v>0</v>
      </c>
      <c r="AW206" s="391">
        <f t="shared" si="294"/>
        <v>0</v>
      </c>
      <c r="AX206" s="392">
        <f t="shared" si="295"/>
        <v>0</v>
      </c>
      <c r="AY206" s="392">
        <f t="shared" ca="1" si="340"/>
        <v>0</v>
      </c>
      <c r="AZ206" s="391">
        <f t="shared" ca="1" si="341"/>
        <v>0</v>
      </c>
      <c r="BA206" s="391">
        <f t="shared" ca="1" si="296"/>
        <v>0</v>
      </c>
      <c r="BB206" s="391">
        <f t="shared" ca="1" si="297"/>
        <v>0</v>
      </c>
      <c r="BC206" s="391">
        <f t="shared" ca="1" si="298"/>
        <v>0</v>
      </c>
      <c r="BD206" s="389">
        <f t="shared" ca="1" si="299"/>
        <v>4.6799999999999944</v>
      </c>
      <c r="BE206" s="389">
        <f t="shared" ca="1" si="300"/>
        <v>0.10709999999999772</v>
      </c>
      <c r="BF206" s="393">
        <f t="shared" ca="1" si="301"/>
        <v>0</v>
      </c>
      <c r="BG206" s="389">
        <f t="shared" ca="1" si="302"/>
        <v>0</v>
      </c>
      <c r="BH206" s="394"/>
      <c r="BI206" s="372"/>
      <c r="BJ206" s="392"/>
      <c r="BK206" s="391"/>
      <c r="BL206" s="391"/>
      <c r="BM206" s="391"/>
      <c r="BN206" s="372"/>
      <c r="BO206" s="372"/>
      <c r="BP206" s="372"/>
      <c r="BQ206" s="372"/>
      <c r="BR206" s="372"/>
      <c r="BS206" s="372"/>
      <c r="BT206" s="372"/>
      <c r="BU206" s="372"/>
      <c r="BV206" s="372"/>
      <c r="BW206" s="372"/>
      <c r="BX206" s="372"/>
      <c r="BZ206" s="388"/>
      <c r="CA206" s="388"/>
      <c r="CB206" s="19"/>
      <c r="CC206" s="372"/>
      <c r="CD206" s="389" t="e">
        <f t="shared" ca="1" si="342"/>
        <v>#VALUE!</v>
      </c>
      <c r="CE206" s="389" t="e">
        <f ca="1">'Site&amp;Soil'!$F$173*EXP('Site&amp;Soil'!$F$174*CD206)</f>
        <v>#VALUE!</v>
      </c>
      <c r="CF206" s="389" t="e">
        <f t="shared" ca="1" si="303"/>
        <v>#VALUE!</v>
      </c>
      <c r="CG206" s="389">
        <f t="shared" si="267"/>
        <v>0</v>
      </c>
      <c r="CH206" s="390" t="e">
        <f t="shared" ca="1" si="304"/>
        <v>#VALUE!</v>
      </c>
      <c r="CI206" s="391">
        <f t="shared" si="305"/>
        <v>0</v>
      </c>
      <c r="CJ206" s="392">
        <f t="shared" si="306"/>
        <v>0</v>
      </c>
      <c r="CK206" s="392" t="e">
        <f t="shared" ca="1" si="343"/>
        <v>#VALUE!</v>
      </c>
      <c r="CL206" s="391" t="e">
        <f t="shared" ca="1" si="344"/>
        <v>#VALUE!</v>
      </c>
      <c r="CM206" s="391" t="e">
        <f t="shared" ca="1" si="307"/>
        <v>#VALUE!</v>
      </c>
      <c r="CN206" s="391" t="e">
        <f t="shared" ca="1" si="308"/>
        <v>#VALUE!</v>
      </c>
      <c r="CO206" s="391" t="e">
        <f t="shared" ca="1" si="309"/>
        <v>#VALUE!</v>
      </c>
      <c r="CP206" s="389" t="e">
        <f t="shared" ca="1" si="310"/>
        <v>#VALUE!</v>
      </c>
      <c r="CQ206" s="389" t="e">
        <f t="shared" ca="1" si="311"/>
        <v>#VALUE!</v>
      </c>
      <c r="CR206" s="393" t="e">
        <f t="shared" ca="1" si="312"/>
        <v>#VALUE!</v>
      </c>
      <c r="CS206" s="389" t="e">
        <f t="shared" ca="1" si="313"/>
        <v>#VALUE!</v>
      </c>
      <c r="CT206" s="394"/>
      <c r="CU206" s="372"/>
      <c r="CV206" s="389" t="e">
        <f t="shared" ca="1" si="345"/>
        <v>#VALUE!</v>
      </c>
      <c r="CW206" s="389" t="e">
        <f ca="1">'Site&amp;Soil'!$G$173*EXP('Site&amp;Soil'!$G$174*CV206)</f>
        <v>#VALUE!</v>
      </c>
      <c r="CX206" s="389" t="e">
        <f t="shared" ca="1" si="314"/>
        <v>#VALUE!</v>
      </c>
      <c r="CY206" s="389">
        <f t="shared" si="268"/>
        <v>0</v>
      </c>
      <c r="CZ206" s="390" t="e">
        <f t="shared" ca="1" si="315"/>
        <v>#VALUE!</v>
      </c>
      <c r="DA206" s="391">
        <f t="shared" si="316"/>
        <v>0</v>
      </c>
      <c r="DB206" s="392">
        <f t="shared" si="317"/>
        <v>0</v>
      </c>
      <c r="DC206" s="392" t="e">
        <f t="shared" ca="1" si="346"/>
        <v>#VALUE!</v>
      </c>
      <c r="DD206" s="391" t="e">
        <f t="shared" ca="1" si="347"/>
        <v>#VALUE!</v>
      </c>
      <c r="DE206" s="391" t="e">
        <f t="shared" ca="1" si="318"/>
        <v>#VALUE!</v>
      </c>
      <c r="DF206" s="391" t="e">
        <f t="shared" ca="1" si="319"/>
        <v>#VALUE!</v>
      </c>
      <c r="DG206" s="391" t="e">
        <f t="shared" ca="1" si="320"/>
        <v>#VALUE!</v>
      </c>
      <c r="DH206" s="389" t="e">
        <f t="shared" ca="1" si="321"/>
        <v>#VALUE!</v>
      </c>
      <c r="DI206" s="389" t="e">
        <f t="shared" ca="1" si="322"/>
        <v>#VALUE!</v>
      </c>
      <c r="DJ206" s="393" t="e">
        <f t="shared" ca="1" si="323"/>
        <v>#VALUE!</v>
      </c>
      <c r="DK206" s="389" t="e">
        <f t="shared" ca="1" si="324"/>
        <v>#VALUE!</v>
      </c>
      <c r="DL206" s="394"/>
      <c r="DM206" s="372"/>
      <c r="DN206" s="389" t="e">
        <f t="shared" ca="1" si="348"/>
        <v>#VALUE!</v>
      </c>
      <c r="DO206" s="389" t="e">
        <f ca="1">'Site&amp;Soil'!$H$173*EXP('Site&amp;Soil'!$H$174*DN206)</f>
        <v>#VALUE!</v>
      </c>
      <c r="DP206" s="389" t="e">
        <f t="shared" ca="1" si="325"/>
        <v>#VALUE!</v>
      </c>
      <c r="DQ206" s="389">
        <f t="shared" si="269"/>
        <v>0</v>
      </c>
      <c r="DR206" s="390" t="e">
        <f t="shared" ca="1" si="326"/>
        <v>#VALUE!</v>
      </c>
      <c r="DS206" s="391">
        <f t="shared" si="327"/>
        <v>0</v>
      </c>
      <c r="DT206" s="392">
        <f t="shared" si="328"/>
        <v>0</v>
      </c>
      <c r="DU206" s="392" t="e">
        <f t="shared" ca="1" si="349"/>
        <v>#VALUE!</v>
      </c>
      <c r="DV206" s="391" t="e">
        <f t="shared" ca="1" si="350"/>
        <v>#VALUE!</v>
      </c>
      <c r="DW206" s="391" t="e">
        <f t="shared" ca="1" si="329"/>
        <v>#VALUE!</v>
      </c>
      <c r="DX206" s="391" t="e">
        <f t="shared" ca="1" si="330"/>
        <v>#VALUE!</v>
      </c>
      <c r="DY206" s="391" t="e">
        <f t="shared" ca="1" si="331"/>
        <v>#VALUE!</v>
      </c>
      <c r="DZ206" s="389" t="e">
        <f t="shared" ca="1" si="332"/>
        <v>#VALUE!</v>
      </c>
      <c r="EA206" s="389" t="e">
        <f t="shared" ca="1" si="333"/>
        <v>#VALUE!</v>
      </c>
      <c r="EB206" s="393" t="e">
        <f t="shared" ca="1" si="334"/>
        <v>#VALUE!</v>
      </c>
      <c r="EC206" s="389" t="e">
        <f t="shared" ca="1" si="335"/>
        <v>#VALUE!</v>
      </c>
      <c r="ED206" s="394"/>
      <c r="EE206" s="372"/>
      <c r="EF206" s="392"/>
      <c r="EG206" s="391"/>
      <c r="EH206" s="391"/>
      <c r="EI206" s="391"/>
      <c r="EJ206" s="372"/>
      <c r="EK206" s="372"/>
      <c r="EL206" s="372"/>
      <c r="EM206" s="372"/>
      <c r="EN206" s="372"/>
      <c r="EO206" s="372"/>
      <c r="EP206" s="372"/>
      <c r="EQ206" s="372"/>
      <c r="ER206" s="372"/>
      <c r="ES206" s="372"/>
      <c r="ET206" s="372"/>
    </row>
    <row r="207" spans="1:150" x14ac:dyDescent="0.2">
      <c r="A207" s="372"/>
      <c r="B207" s="372">
        <v>199</v>
      </c>
      <c r="C207" s="372" t="s">
        <v>306</v>
      </c>
      <c r="D207" s="388"/>
      <c r="E207" s="388"/>
      <c r="F207" s="19"/>
      <c r="G207" s="372"/>
      <c r="H207" s="389">
        <f t="shared" ca="1" si="351"/>
        <v>5.9029375365870411</v>
      </c>
      <c r="I207" s="389">
        <f ca="1">'Site&amp;Soil'!$F$173*EXP('Site&amp;Soil'!$F$174*H207)</f>
        <v>0</v>
      </c>
      <c r="J207" s="389">
        <f t="shared" ca="1" si="270"/>
        <v>0.45000000000000007</v>
      </c>
      <c r="K207" s="389">
        <f t="shared" ca="1" si="264"/>
        <v>0.41006021458614561</v>
      </c>
      <c r="L207" s="390">
        <f t="shared" ca="1" si="271"/>
        <v>4.9978798656923262E-3</v>
      </c>
      <c r="M207" s="391">
        <f t="shared" si="272"/>
        <v>0</v>
      </c>
      <c r="N207" s="392">
        <f t="shared" si="273"/>
        <v>0</v>
      </c>
      <c r="O207" s="392">
        <f t="shared" ca="1" si="336"/>
        <v>6298.5059748218591</v>
      </c>
      <c r="P207" s="391">
        <f t="shared" ca="1" si="337"/>
        <v>0.25756651463163616</v>
      </c>
      <c r="Q207" s="391">
        <f t="shared" ca="1" si="274"/>
        <v>3.1479176195504987E-3</v>
      </c>
      <c r="R207" s="391">
        <f t="shared" ca="1" si="275"/>
        <v>3.9440052849684909E-4</v>
      </c>
      <c r="S207" s="391">
        <f t="shared" ca="1" si="276"/>
        <v>6.1189268690081088E-3</v>
      </c>
      <c r="T207" s="389">
        <f t="shared" ca="1" si="277"/>
        <v>5.9090564634560492</v>
      </c>
      <c r="U207" s="389">
        <f t="shared" ca="1" si="278"/>
        <v>0.40907540855522218</v>
      </c>
      <c r="V207" s="393">
        <f t="shared" ca="1" si="279"/>
        <v>4.30236716957329E-3</v>
      </c>
      <c r="W207" s="389">
        <f t="shared" ca="1" si="280"/>
        <v>-9.5608159323850878E-3</v>
      </c>
      <c r="X207" s="394"/>
      <c r="Y207" s="372"/>
      <c r="Z207" s="389">
        <f t="shared" ca="1" si="352"/>
        <v>6.4511709301290914</v>
      </c>
      <c r="AA207" s="389">
        <f ca="1">'Site&amp;Soil'!$G$173*EXP('Site&amp;Soil'!$G$174*Z207)</f>
        <v>0</v>
      </c>
      <c r="AB207" s="389">
        <f t="shared" ca="1" si="281"/>
        <v>0.41625000000000001</v>
      </c>
      <c r="AC207" s="389">
        <f t="shared" si="265"/>
        <v>0</v>
      </c>
      <c r="AD207" s="390">
        <f t="shared" ca="1" si="282"/>
        <v>0</v>
      </c>
      <c r="AE207" s="391">
        <f t="shared" si="283"/>
        <v>0</v>
      </c>
      <c r="AF207" s="392">
        <f t="shared" si="284"/>
        <v>0</v>
      </c>
      <c r="AG207" s="392">
        <f t="shared" ca="1" si="338"/>
        <v>0</v>
      </c>
      <c r="AH207" s="391">
        <f t="shared" ca="1" si="339"/>
        <v>0</v>
      </c>
      <c r="AI207" s="391">
        <f t="shared" ca="1" si="285"/>
        <v>0</v>
      </c>
      <c r="AJ207" s="391">
        <f t="shared" ca="1" si="286"/>
        <v>0</v>
      </c>
      <c r="AK207" s="391">
        <f t="shared" ca="1" si="287"/>
        <v>9.4750877716960743E-4</v>
      </c>
      <c r="AL207" s="389">
        <f t="shared" ca="1" si="288"/>
        <v>6.4521184389062611</v>
      </c>
      <c r="AM207" s="389">
        <f t="shared" ca="1" si="289"/>
        <v>0.60444430019473117</v>
      </c>
      <c r="AN207" s="393">
        <f t="shared" ca="1" si="290"/>
        <v>0</v>
      </c>
      <c r="AO207" s="389">
        <f t="shared" ca="1" si="291"/>
        <v>1.0336017224200095E-2</v>
      </c>
      <c r="AP207" s="394"/>
      <c r="AQ207" s="372"/>
      <c r="AR207" s="389">
        <f t="shared" ca="1" si="353"/>
        <v>4.6799999999999944</v>
      </c>
      <c r="AS207" s="389">
        <f ca="1">'Site&amp;Soil'!$H$173*EXP('Site&amp;Soil'!$H$174*AR207)</f>
        <v>0</v>
      </c>
      <c r="AT207" s="389">
        <f t="shared" ca="1" si="292"/>
        <v>0.38250000000000001</v>
      </c>
      <c r="AU207" s="389">
        <f t="shared" si="266"/>
        <v>0</v>
      </c>
      <c r="AV207" s="390">
        <f t="shared" ca="1" si="293"/>
        <v>0</v>
      </c>
      <c r="AW207" s="391">
        <f t="shared" si="294"/>
        <v>0</v>
      </c>
      <c r="AX207" s="392">
        <f t="shared" si="295"/>
        <v>0</v>
      </c>
      <c r="AY207" s="392">
        <f t="shared" ca="1" si="340"/>
        <v>0</v>
      </c>
      <c r="AZ207" s="391">
        <f t="shared" ca="1" si="341"/>
        <v>0</v>
      </c>
      <c r="BA207" s="391">
        <f t="shared" ca="1" si="296"/>
        <v>0</v>
      </c>
      <c r="BB207" s="391">
        <f t="shared" ca="1" si="297"/>
        <v>0</v>
      </c>
      <c r="BC207" s="391">
        <f t="shared" ca="1" si="298"/>
        <v>0</v>
      </c>
      <c r="BD207" s="389">
        <f t="shared" ca="1" si="299"/>
        <v>4.6799999999999944</v>
      </c>
      <c r="BE207" s="389">
        <f t="shared" ca="1" si="300"/>
        <v>0.10709999999999772</v>
      </c>
      <c r="BF207" s="393">
        <f t="shared" ca="1" si="301"/>
        <v>0</v>
      </c>
      <c r="BG207" s="389">
        <f t="shared" ca="1" si="302"/>
        <v>0</v>
      </c>
      <c r="BH207" s="394"/>
      <c r="BI207" s="372"/>
      <c r="BJ207" s="392"/>
      <c r="BK207" s="391"/>
      <c r="BL207" s="391"/>
      <c r="BM207" s="391"/>
      <c r="BN207" s="372"/>
      <c r="BO207" s="372"/>
      <c r="BP207" s="372"/>
      <c r="BQ207" s="372"/>
      <c r="BR207" s="372"/>
      <c r="BS207" s="372"/>
      <c r="BT207" s="372"/>
      <c r="BU207" s="372"/>
      <c r="BV207" s="372"/>
      <c r="BW207" s="372"/>
      <c r="BX207" s="372"/>
      <c r="BZ207" s="388"/>
      <c r="CA207" s="388"/>
      <c r="CB207" s="19"/>
      <c r="CC207" s="372"/>
      <c r="CD207" s="389" t="e">
        <f t="shared" ca="1" si="342"/>
        <v>#VALUE!</v>
      </c>
      <c r="CE207" s="389" t="e">
        <f ca="1">'Site&amp;Soil'!$F$173*EXP('Site&amp;Soil'!$F$174*CD207)</f>
        <v>#VALUE!</v>
      </c>
      <c r="CF207" s="389" t="e">
        <f t="shared" ca="1" si="303"/>
        <v>#VALUE!</v>
      </c>
      <c r="CG207" s="389">
        <f t="shared" si="267"/>
        <v>0</v>
      </c>
      <c r="CH207" s="390" t="e">
        <f t="shared" ca="1" si="304"/>
        <v>#VALUE!</v>
      </c>
      <c r="CI207" s="391">
        <f t="shared" si="305"/>
        <v>0</v>
      </c>
      <c r="CJ207" s="392">
        <f t="shared" si="306"/>
        <v>0</v>
      </c>
      <c r="CK207" s="392" t="e">
        <f t="shared" ca="1" si="343"/>
        <v>#VALUE!</v>
      </c>
      <c r="CL207" s="391" t="e">
        <f t="shared" ca="1" si="344"/>
        <v>#VALUE!</v>
      </c>
      <c r="CM207" s="391" t="e">
        <f t="shared" ca="1" si="307"/>
        <v>#VALUE!</v>
      </c>
      <c r="CN207" s="391" t="e">
        <f t="shared" ca="1" si="308"/>
        <v>#VALUE!</v>
      </c>
      <c r="CO207" s="391" t="e">
        <f t="shared" ca="1" si="309"/>
        <v>#VALUE!</v>
      </c>
      <c r="CP207" s="389" t="e">
        <f t="shared" ca="1" si="310"/>
        <v>#VALUE!</v>
      </c>
      <c r="CQ207" s="389" t="e">
        <f t="shared" ca="1" si="311"/>
        <v>#VALUE!</v>
      </c>
      <c r="CR207" s="393" t="e">
        <f t="shared" ca="1" si="312"/>
        <v>#VALUE!</v>
      </c>
      <c r="CS207" s="389" t="e">
        <f t="shared" ca="1" si="313"/>
        <v>#VALUE!</v>
      </c>
      <c r="CT207" s="394"/>
      <c r="CU207" s="372"/>
      <c r="CV207" s="389" t="e">
        <f t="shared" ca="1" si="345"/>
        <v>#VALUE!</v>
      </c>
      <c r="CW207" s="389" t="e">
        <f ca="1">'Site&amp;Soil'!$G$173*EXP('Site&amp;Soil'!$G$174*CV207)</f>
        <v>#VALUE!</v>
      </c>
      <c r="CX207" s="389" t="e">
        <f t="shared" ca="1" si="314"/>
        <v>#VALUE!</v>
      </c>
      <c r="CY207" s="389">
        <f t="shared" si="268"/>
        <v>0</v>
      </c>
      <c r="CZ207" s="390" t="e">
        <f t="shared" ca="1" si="315"/>
        <v>#VALUE!</v>
      </c>
      <c r="DA207" s="391">
        <f t="shared" si="316"/>
        <v>0</v>
      </c>
      <c r="DB207" s="392">
        <f t="shared" si="317"/>
        <v>0</v>
      </c>
      <c r="DC207" s="392" t="e">
        <f t="shared" ca="1" si="346"/>
        <v>#VALUE!</v>
      </c>
      <c r="DD207" s="391" t="e">
        <f t="shared" ca="1" si="347"/>
        <v>#VALUE!</v>
      </c>
      <c r="DE207" s="391" t="e">
        <f t="shared" ca="1" si="318"/>
        <v>#VALUE!</v>
      </c>
      <c r="DF207" s="391" t="e">
        <f t="shared" ca="1" si="319"/>
        <v>#VALUE!</v>
      </c>
      <c r="DG207" s="391" t="e">
        <f t="shared" ca="1" si="320"/>
        <v>#VALUE!</v>
      </c>
      <c r="DH207" s="389" t="e">
        <f t="shared" ca="1" si="321"/>
        <v>#VALUE!</v>
      </c>
      <c r="DI207" s="389" t="e">
        <f t="shared" ca="1" si="322"/>
        <v>#VALUE!</v>
      </c>
      <c r="DJ207" s="393" t="e">
        <f t="shared" ca="1" si="323"/>
        <v>#VALUE!</v>
      </c>
      <c r="DK207" s="389" t="e">
        <f t="shared" ca="1" si="324"/>
        <v>#VALUE!</v>
      </c>
      <c r="DL207" s="394"/>
      <c r="DM207" s="372"/>
      <c r="DN207" s="389" t="e">
        <f t="shared" ca="1" si="348"/>
        <v>#VALUE!</v>
      </c>
      <c r="DO207" s="389" t="e">
        <f ca="1">'Site&amp;Soil'!$H$173*EXP('Site&amp;Soil'!$H$174*DN207)</f>
        <v>#VALUE!</v>
      </c>
      <c r="DP207" s="389" t="e">
        <f t="shared" ca="1" si="325"/>
        <v>#VALUE!</v>
      </c>
      <c r="DQ207" s="389">
        <f t="shared" si="269"/>
        <v>0</v>
      </c>
      <c r="DR207" s="390" t="e">
        <f t="shared" ca="1" si="326"/>
        <v>#VALUE!</v>
      </c>
      <c r="DS207" s="391">
        <f t="shared" si="327"/>
        <v>0</v>
      </c>
      <c r="DT207" s="392">
        <f t="shared" si="328"/>
        <v>0</v>
      </c>
      <c r="DU207" s="392" t="e">
        <f t="shared" ca="1" si="349"/>
        <v>#VALUE!</v>
      </c>
      <c r="DV207" s="391" t="e">
        <f t="shared" ca="1" si="350"/>
        <v>#VALUE!</v>
      </c>
      <c r="DW207" s="391" t="e">
        <f t="shared" ca="1" si="329"/>
        <v>#VALUE!</v>
      </c>
      <c r="DX207" s="391" t="e">
        <f t="shared" ca="1" si="330"/>
        <v>#VALUE!</v>
      </c>
      <c r="DY207" s="391" t="e">
        <f t="shared" ca="1" si="331"/>
        <v>#VALUE!</v>
      </c>
      <c r="DZ207" s="389" t="e">
        <f t="shared" ca="1" si="332"/>
        <v>#VALUE!</v>
      </c>
      <c r="EA207" s="389" t="e">
        <f t="shared" ca="1" si="333"/>
        <v>#VALUE!</v>
      </c>
      <c r="EB207" s="393" t="e">
        <f t="shared" ca="1" si="334"/>
        <v>#VALUE!</v>
      </c>
      <c r="EC207" s="389" t="e">
        <f t="shared" ca="1" si="335"/>
        <v>#VALUE!</v>
      </c>
      <c r="ED207" s="394"/>
      <c r="EE207" s="372"/>
      <c r="EF207" s="392"/>
      <c r="EG207" s="391"/>
      <c r="EH207" s="391"/>
      <c r="EI207" s="391"/>
      <c r="EJ207" s="372"/>
      <c r="EK207" s="372"/>
      <c r="EL207" s="372"/>
      <c r="EM207" s="372"/>
      <c r="EN207" s="372"/>
      <c r="EO207" s="372"/>
      <c r="EP207" s="372"/>
      <c r="EQ207" s="372"/>
      <c r="ER207" s="372"/>
      <c r="ES207" s="372"/>
      <c r="ET207" s="372"/>
    </row>
    <row r="208" spans="1:150" x14ac:dyDescent="0.2">
      <c r="A208" s="372"/>
      <c r="B208" s="372">
        <v>200</v>
      </c>
      <c r="C208" s="372" t="s">
        <v>307</v>
      </c>
      <c r="D208" s="388"/>
      <c r="E208" s="388"/>
      <c r="F208" s="19"/>
      <c r="G208" s="372"/>
      <c r="H208" s="389">
        <f t="shared" ca="1" si="351"/>
        <v>5.899495647523664</v>
      </c>
      <c r="I208" s="389">
        <f ca="1">'Site&amp;Soil'!$F$173*EXP('Site&amp;Soil'!$F$174*H208)</f>
        <v>0</v>
      </c>
      <c r="J208" s="389">
        <f t="shared" ca="1" si="270"/>
        <v>0.45000000000000007</v>
      </c>
      <c r="K208" s="389">
        <f t="shared" ca="1" si="264"/>
        <v>0.42307692307692307</v>
      </c>
      <c r="L208" s="390">
        <f t="shared" ca="1" si="271"/>
        <v>5.1986232386594068E-3</v>
      </c>
      <c r="M208" s="391">
        <f t="shared" si="272"/>
        <v>0</v>
      </c>
      <c r="N208" s="392">
        <f t="shared" si="273"/>
        <v>0</v>
      </c>
      <c r="O208" s="392">
        <f t="shared" ca="1" si="336"/>
        <v>6221.5271099125675</v>
      </c>
      <c r="P208" s="391">
        <f t="shared" ca="1" si="337"/>
        <v>0.25441859701208563</v>
      </c>
      <c r="Q208" s="391">
        <f t="shared" ca="1" si="274"/>
        <v>3.2343375413540969E-3</v>
      </c>
      <c r="R208" s="391">
        <f t="shared" ca="1" si="275"/>
        <v>4.045823462080245E-4</v>
      </c>
      <c r="S208" s="391">
        <f t="shared" ca="1" si="276"/>
        <v>6.288344878102382E-3</v>
      </c>
      <c r="T208" s="389">
        <f t="shared" ca="1" si="277"/>
        <v>5.9057839924017665</v>
      </c>
      <c r="U208" s="389">
        <f t="shared" ca="1" si="278"/>
        <v>0.40760279658079501</v>
      </c>
      <c r="V208" s="393">
        <f t="shared" ca="1" si="279"/>
        <v>4.3897570465539371E-3</v>
      </c>
      <c r="W208" s="389">
        <f t="shared" ca="1" si="280"/>
        <v>-9.7550156590087474E-3</v>
      </c>
      <c r="X208" s="394"/>
      <c r="Y208" s="372"/>
      <c r="Z208" s="389">
        <f t="shared" ca="1" si="352"/>
        <v>6.4624544561304615</v>
      </c>
      <c r="AA208" s="389">
        <f ca="1">'Site&amp;Soil'!$G$173*EXP('Site&amp;Soil'!$G$174*Z208)</f>
        <v>0</v>
      </c>
      <c r="AB208" s="389">
        <f t="shared" ca="1" si="281"/>
        <v>0.41625000000000001</v>
      </c>
      <c r="AC208" s="389">
        <f t="shared" si="265"/>
        <v>0</v>
      </c>
      <c r="AD208" s="390">
        <f t="shared" ca="1" si="282"/>
        <v>0</v>
      </c>
      <c r="AE208" s="391">
        <f t="shared" si="283"/>
        <v>0</v>
      </c>
      <c r="AF208" s="392">
        <f t="shared" si="284"/>
        <v>0</v>
      </c>
      <c r="AG208" s="392">
        <f t="shared" ca="1" si="338"/>
        <v>0</v>
      </c>
      <c r="AH208" s="391">
        <f t="shared" ca="1" si="339"/>
        <v>0</v>
      </c>
      <c r="AI208" s="391">
        <f t="shared" ca="1" si="285"/>
        <v>0</v>
      </c>
      <c r="AJ208" s="391">
        <f t="shared" ca="1" si="286"/>
        <v>0</v>
      </c>
      <c r="AK208" s="391">
        <f t="shared" ca="1" si="287"/>
        <v>9.7196960049975858E-4</v>
      </c>
      <c r="AL208" s="389">
        <f t="shared" ca="1" si="288"/>
        <v>6.4634264257309617</v>
      </c>
      <c r="AM208" s="389">
        <f t="shared" ca="1" si="289"/>
        <v>0.60915124971051282</v>
      </c>
      <c r="AN208" s="393">
        <f t="shared" ca="1" si="290"/>
        <v>0</v>
      </c>
      <c r="AO208" s="389">
        <f t="shared" ca="1" si="291"/>
        <v>1.0545962874604053E-2</v>
      </c>
      <c r="AP208" s="394"/>
      <c r="AQ208" s="372"/>
      <c r="AR208" s="389">
        <f t="shared" ca="1" si="353"/>
        <v>4.6799999999999944</v>
      </c>
      <c r="AS208" s="389">
        <f ca="1">'Site&amp;Soil'!$H$173*EXP('Site&amp;Soil'!$H$174*AR208)</f>
        <v>0</v>
      </c>
      <c r="AT208" s="389">
        <f t="shared" ca="1" si="292"/>
        <v>0.38250000000000001</v>
      </c>
      <c r="AU208" s="389">
        <f t="shared" si="266"/>
        <v>0</v>
      </c>
      <c r="AV208" s="390">
        <f t="shared" ca="1" si="293"/>
        <v>0</v>
      </c>
      <c r="AW208" s="391">
        <f t="shared" si="294"/>
        <v>0</v>
      </c>
      <c r="AX208" s="392">
        <f t="shared" si="295"/>
        <v>0</v>
      </c>
      <c r="AY208" s="392">
        <f t="shared" ca="1" si="340"/>
        <v>0</v>
      </c>
      <c r="AZ208" s="391">
        <f t="shared" ca="1" si="341"/>
        <v>0</v>
      </c>
      <c r="BA208" s="391">
        <f t="shared" ca="1" si="296"/>
        <v>0</v>
      </c>
      <c r="BB208" s="391">
        <f t="shared" ca="1" si="297"/>
        <v>0</v>
      </c>
      <c r="BC208" s="391">
        <f t="shared" ca="1" si="298"/>
        <v>0</v>
      </c>
      <c r="BD208" s="389">
        <f t="shared" ca="1" si="299"/>
        <v>4.6799999999999944</v>
      </c>
      <c r="BE208" s="389">
        <f t="shared" ca="1" si="300"/>
        <v>0.10709999999999772</v>
      </c>
      <c r="BF208" s="393">
        <f t="shared" ca="1" si="301"/>
        <v>0</v>
      </c>
      <c r="BG208" s="389">
        <f t="shared" ca="1" si="302"/>
        <v>0</v>
      </c>
      <c r="BH208" s="394"/>
      <c r="BI208" s="372"/>
      <c r="BJ208" s="392"/>
      <c r="BK208" s="391"/>
      <c r="BL208" s="391"/>
      <c r="BM208" s="391"/>
      <c r="BN208" s="372"/>
      <c r="BO208" s="372"/>
      <c r="BP208" s="372"/>
      <c r="BQ208" s="372"/>
      <c r="BR208" s="372"/>
      <c r="BS208" s="372"/>
      <c r="BT208" s="372"/>
      <c r="BU208" s="372"/>
      <c r="BV208" s="372"/>
      <c r="BW208" s="372"/>
      <c r="BX208" s="372"/>
      <c r="BZ208" s="388"/>
      <c r="CA208" s="388"/>
      <c r="CB208" s="19"/>
      <c r="CC208" s="372"/>
      <c r="CD208" s="389" t="e">
        <f t="shared" ca="1" si="342"/>
        <v>#VALUE!</v>
      </c>
      <c r="CE208" s="389" t="e">
        <f ca="1">'Site&amp;Soil'!$F$173*EXP('Site&amp;Soil'!$F$174*CD208)</f>
        <v>#VALUE!</v>
      </c>
      <c r="CF208" s="389" t="e">
        <f t="shared" ca="1" si="303"/>
        <v>#VALUE!</v>
      </c>
      <c r="CG208" s="389">
        <f t="shared" si="267"/>
        <v>0</v>
      </c>
      <c r="CH208" s="390" t="e">
        <f t="shared" ca="1" si="304"/>
        <v>#VALUE!</v>
      </c>
      <c r="CI208" s="391">
        <f t="shared" si="305"/>
        <v>0</v>
      </c>
      <c r="CJ208" s="392">
        <f t="shared" si="306"/>
        <v>0</v>
      </c>
      <c r="CK208" s="392" t="e">
        <f t="shared" ca="1" si="343"/>
        <v>#VALUE!</v>
      </c>
      <c r="CL208" s="391" t="e">
        <f t="shared" ca="1" si="344"/>
        <v>#VALUE!</v>
      </c>
      <c r="CM208" s="391" t="e">
        <f t="shared" ca="1" si="307"/>
        <v>#VALUE!</v>
      </c>
      <c r="CN208" s="391" t="e">
        <f t="shared" ca="1" si="308"/>
        <v>#VALUE!</v>
      </c>
      <c r="CO208" s="391" t="e">
        <f t="shared" ca="1" si="309"/>
        <v>#VALUE!</v>
      </c>
      <c r="CP208" s="389" t="e">
        <f t="shared" ca="1" si="310"/>
        <v>#VALUE!</v>
      </c>
      <c r="CQ208" s="389" t="e">
        <f t="shared" ca="1" si="311"/>
        <v>#VALUE!</v>
      </c>
      <c r="CR208" s="393" t="e">
        <f t="shared" ca="1" si="312"/>
        <v>#VALUE!</v>
      </c>
      <c r="CS208" s="389" t="e">
        <f t="shared" ca="1" si="313"/>
        <v>#VALUE!</v>
      </c>
      <c r="CT208" s="394"/>
      <c r="CU208" s="372"/>
      <c r="CV208" s="389" t="e">
        <f t="shared" ca="1" si="345"/>
        <v>#VALUE!</v>
      </c>
      <c r="CW208" s="389" t="e">
        <f ca="1">'Site&amp;Soil'!$G$173*EXP('Site&amp;Soil'!$G$174*CV208)</f>
        <v>#VALUE!</v>
      </c>
      <c r="CX208" s="389" t="e">
        <f t="shared" ca="1" si="314"/>
        <v>#VALUE!</v>
      </c>
      <c r="CY208" s="389">
        <f t="shared" si="268"/>
        <v>0</v>
      </c>
      <c r="CZ208" s="390" t="e">
        <f t="shared" ca="1" si="315"/>
        <v>#VALUE!</v>
      </c>
      <c r="DA208" s="391">
        <f t="shared" si="316"/>
        <v>0</v>
      </c>
      <c r="DB208" s="392">
        <f t="shared" si="317"/>
        <v>0</v>
      </c>
      <c r="DC208" s="392" t="e">
        <f t="shared" ca="1" si="346"/>
        <v>#VALUE!</v>
      </c>
      <c r="DD208" s="391" t="e">
        <f t="shared" ca="1" si="347"/>
        <v>#VALUE!</v>
      </c>
      <c r="DE208" s="391" t="e">
        <f t="shared" ca="1" si="318"/>
        <v>#VALUE!</v>
      </c>
      <c r="DF208" s="391" t="e">
        <f t="shared" ca="1" si="319"/>
        <v>#VALUE!</v>
      </c>
      <c r="DG208" s="391" t="e">
        <f t="shared" ca="1" si="320"/>
        <v>#VALUE!</v>
      </c>
      <c r="DH208" s="389" t="e">
        <f t="shared" ca="1" si="321"/>
        <v>#VALUE!</v>
      </c>
      <c r="DI208" s="389" t="e">
        <f t="shared" ca="1" si="322"/>
        <v>#VALUE!</v>
      </c>
      <c r="DJ208" s="393" t="e">
        <f t="shared" ca="1" si="323"/>
        <v>#VALUE!</v>
      </c>
      <c r="DK208" s="389" t="e">
        <f t="shared" ca="1" si="324"/>
        <v>#VALUE!</v>
      </c>
      <c r="DL208" s="394"/>
      <c r="DM208" s="372"/>
      <c r="DN208" s="389" t="e">
        <f t="shared" ca="1" si="348"/>
        <v>#VALUE!</v>
      </c>
      <c r="DO208" s="389" t="e">
        <f ca="1">'Site&amp;Soil'!$H$173*EXP('Site&amp;Soil'!$H$174*DN208)</f>
        <v>#VALUE!</v>
      </c>
      <c r="DP208" s="389" t="e">
        <f t="shared" ca="1" si="325"/>
        <v>#VALUE!</v>
      </c>
      <c r="DQ208" s="389">
        <f t="shared" si="269"/>
        <v>0</v>
      </c>
      <c r="DR208" s="390" t="e">
        <f t="shared" ca="1" si="326"/>
        <v>#VALUE!</v>
      </c>
      <c r="DS208" s="391">
        <f t="shared" si="327"/>
        <v>0</v>
      </c>
      <c r="DT208" s="392">
        <f t="shared" si="328"/>
        <v>0</v>
      </c>
      <c r="DU208" s="392" t="e">
        <f t="shared" ca="1" si="349"/>
        <v>#VALUE!</v>
      </c>
      <c r="DV208" s="391" t="e">
        <f t="shared" ca="1" si="350"/>
        <v>#VALUE!</v>
      </c>
      <c r="DW208" s="391" t="e">
        <f t="shared" ca="1" si="329"/>
        <v>#VALUE!</v>
      </c>
      <c r="DX208" s="391" t="e">
        <f t="shared" ca="1" si="330"/>
        <v>#VALUE!</v>
      </c>
      <c r="DY208" s="391" t="e">
        <f t="shared" ca="1" si="331"/>
        <v>#VALUE!</v>
      </c>
      <c r="DZ208" s="389" t="e">
        <f t="shared" ca="1" si="332"/>
        <v>#VALUE!</v>
      </c>
      <c r="EA208" s="389" t="e">
        <f t="shared" ca="1" si="333"/>
        <v>#VALUE!</v>
      </c>
      <c r="EB208" s="393" t="e">
        <f t="shared" ca="1" si="334"/>
        <v>#VALUE!</v>
      </c>
      <c r="EC208" s="389" t="e">
        <f t="shared" ca="1" si="335"/>
        <v>#VALUE!</v>
      </c>
      <c r="ED208" s="394"/>
      <c r="EE208" s="372"/>
      <c r="EF208" s="392"/>
      <c r="EG208" s="391"/>
      <c r="EH208" s="391"/>
      <c r="EI208" s="391"/>
      <c r="EJ208" s="372"/>
      <c r="EK208" s="372"/>
      <c r="EL208" s="372"/>
      <c r="EM208" s="372"/>
      <c r="EN208" s="372"/>
      <c r="EO208" s="372"/>
      <c r="EP208" s="372"/>
      <c r="EQ208" s="372"/>
      <c r="ER208" s="372"/>
      <c r="ES208" s="372"/>
      <c r="ET208" s="372"/>
    </row>
    <row r="209" spans="1:150" x14ac:dyDescent="0.2">
      <c r="A209" s="372"/>
      <c r="B209" s="372">
        <v>201</v>
      </c>
      <c r="C209" s="372" t="s">
        <v>308</v>
      </c>
      <c r="D209" s="388"/>
      <c r="E209" s="388"/>
      <c r="F209" s="19"/>
      <c r="G209" s="372"/>
      <c r="H209" s="389">
        <f t="shared" ca="1" si="351"/>
        <v>5.8960289767427581</v>
      </c>
      <c r="I209" s="389">
        <f ca="1">'Site&amp;Soil'!$F$173*EXP('Site&amp;Soil'!$F$174*H209)</f>
        <v>0</v>
      </c>
      <c r="J209" s="389">
        <f t="shared" ca="1" si="270"/>
        <v>0.45000000000000007</v>
      </c>
      <c r="K209" s="389">
        <f t="shared" ca="1" si="264"/>
        <v>0.41006021458614561</v>
      </c>
      <c r="L209" s="390">
        <f t="shared" ca="1" si="271"/>
        <v>5.0800988617897254E-3</v>
      </c>
      <c r="M209" s="391">
        <f t="shared" si="272"/>
        <v>0</v>
      </c>
      <c r="N209" s="392">
        <f t="shared" si="273"/>
        <v>0</v>
      </c>
      <c r="O209" s="392">
        <f t="shared" ca="1" si="336"/>
        <v>6142.4349408161916</v>
      </c>
      <c r="P209" s="391">
        <f t="shared" ca="1" si="337"/>
        <v>0.25118425947073153</v>
      </c>
      <c r="Q209" s="391">
        <f t="shared" ca="1" si="274"/>
        <v>3.1204176751457773E-3</v>
      </c>
      <c r="R209" s="391">
        <f t="shared" ca="1" si="275"/>
        <v>3.8970969312451364E-4</v>
      </c>
      <c r="S209" s="391">
        <f t="shared" ca="1" si="276"/>
        <v>6.0682399600472513E-3</v>
      </c>
      <c r="T209" s="389">
        <f t="shared" ca="1" si="277"/>
        <v>5.9020972167028054</v>
      </c>
      <c r="U209" s="389">
        <f t="shared" ca="1" si="278"/>
        <v>0.4059437475162625</v>
      </c>
      <c r="V209" s="393">
        <f t="shared" ca="1" si="279"/>
        <v>4.2015613364812321E-3</v>
      </c>
      <c r="W209" s="389">
        <f t="shared" ca="1" si="280"/>
        <v>-9.3368029699582925E-3</v>
      </c>
      <c r="X209" s="394"/>
      <c r="Y209" s="372"/>
      <c r="Z209" s="389">
        <f t="shared" ca="1" si="352"/>
        <v>6.4739723886055653</v>
      </c>
      <c r="AA209" s="389">
        <f ca="1">'Site&amp;Soil'!$G$173*EXP('Site&amp;Soil'!$G$174*Z209)</f>
        <v>0</v>
      </c>
      <c r="AB209" s="389">
        <f t="shared" ca="1" si="281"/>
        <v>0.41625000000000001</v>
      </c>
      <c r="AC209" s="389">
        <f t="shared" si="265"/>
        <v>0</v>
      </c>
      <c r="AD209" s="390">
        <f t="shared" ca="1" si="282"/>
        <v>0</v>
      </c>
      <c r="AE209" s="391">
        <f t="shared" si="283"/>
        <v>0</v>
      </c>
      <c r="AF209" s="392">
        <f t="shared" si="284"/>
        <v>0</v>
      </c>
      <c r="AG209" s="392">
        <f t="shared" ca="1" si="338"/>
        <v>0</v>
      </c>
      <c r="AH209" s="391">
        <f t="shared" ca="1" si="339"/>
        <v>0</v>
      </c>
      <c r="AI209" s="391">
        <f t="shared" ca="1" si="285"/>
        <v>0</v>
      </c>
      <c r="AJ209" s="391">
        <f t="shared" ca="1" si="286"/>
        <v>0</v>
      </c>
      <c r="AK209" s="391">
        <f t="shared" ca="1" si="287"/>
        <v>9.3623950300183458E-4</v>
      </c>
      <c r="AL209" s="389">
        <f t="shared" ca="1" si="288"/>
        <v>6.474908628108567</v>
      </c>
      <c r="AM209" s="389">
        <f t="shared" ca="1" si="289"/>
        <v>0.61393071645019104</v>
      </c>
      <c r="AN209" s="393">
        <f t="shared" ca="1" si="290"/>
        <v>0</v>
      </c>
      <c r="AO209" s="389">
        <f t="shared" ca="1" si="291"/>
        <v>1.009384104860356E-2</v>
      </c>
      <c r="AP209" s="394"/>
      <c r="AQ209" s="372"/>
      <c r="AR209" s="389">
        <f t="shared" ca="1" si="353"/>
        <v>4.6799999999999944</v>
      </c>
      <c r="AS209" s="389">
        <f ca="1">'Site&amp;Soil'!$H$173*EXP('Site&amp;Soil'!$H$174*AR209)</f>
        <v>0</v>
      </c>
      <c r="AT209" s="389">
        <f t="shared" ca="1" si="292"/>
        <v>0.38250000000000001</v>
      </c>
      <c r="AU209" s="389">
        <f t="shared" si="266"/>
        <v>0</v>
      </c>
      <c r="AV209" s="390">
        <f t="shared" ca="1" si="293"/>
        <v>0</v>
      </c>
      <c r="AW209" s="391">
        <f t="shared" si="294"/>
        <v>0</v>
      </c>
      <c r="AX209" s="392">
        <f t="shared" si="295"/>
        <v>0</v>
      </c>
      <c r="AY209" s="392">
        <f t="shared" ca="1" si="340"/>
        <v>0</v>
      </c>
      <c r="AZ209" s="391">
        <f t="shared" ca="1" si="341"/>
        <v>0</v>
      </c>
      <c r="BA209" s="391">
        <f t="shared" ca="1" si="296"/>
        <v>0</v>
      </c>
      <c r="BB209" s="391">
        <f t="shared" ca="1" si="297"/>
        <v>0</v>
      </c>
      <c r="BC209" s="391">
        <f t="shared" ca="1" si="298"/>
        <v>0</v>
      </c>
      <c r="BD209" s="389">
        <f t="shared" ca="1" si="299"/>
        <v>4.6799999999999944</v>
      </c>
      <c r="BE209" s="389">
        <f t="shared" ca="1" si="300"/>
        <v>0.10709999999999772</v>
      </c>
      <c r="BF209" s="393">
        <f t="shared" ca="1" si="301"/>
        <v>0</v>
      </c>
      <c r="BG209" s="389">
        <f t="shared" ca="1" si="302"/>
        <v>0</v>
      </c>
      <c r="BH209" s="394"/>
      <c r="BI209" s="372"/>
      <c r="BJ209" s="392"/>
      <c r="BK209" s="391"/>
      <c r="BL209" s="391"/>
      <c r="BM209" s="391"/>
      <c r="BN209" s="372"/>
      <c r="BO209" s="372"/>
      <c r="BP209" s="372"/>
      <c r="BQ209" s="372"/>
      <c r="BR209" s="372"/>
      <c r="BS209" s="372"/>
      <c r="BT209" s="372"/>
      <c r="BU209" s="372"/>
      <c r="BV209" s="372"/>
      <c r="BW209" s="372"/>
      <c r="BX209" s="372"/>
      <c r="BZ209" s="388"/>
      <c r="CA209" s="388"/>
      <c r="CB209" s="19"/>
      <c r="CC209" s="372"/>
      <c r="CD209" s="389" t="e">
        <f t="shared" ca="1" si="342"/>
        <v>#VALUE!</v>
      </c>
      <c r="CE209" s="389" t="e">
        <f ca="1">'Site&amp;Soil'!$F$173*EXP('Site&amp;Soil'!$F$174*CD209)</f>
        <v>#VALUE!</v>
      </c>
      <c r="CF209" s="389" t="e">
        <f t="shared" ca="1" si="303"/>
        <v>#VALUE!</v>
      </c>
      <c r="CG209" s="389">
        <f t="shared" si="267"/>
        <v>0</v>
      </c>
      <c r="CH209" s="390" t="e">
        <f t="shared" ca="1" si="304"/>
        <v>#VALUE!</v>
      </c>
      <c r="CI209" s="391">
        <f t="shared" si="305"/>
        <v>0</v>
      </c>
      <c r="CJ209" s="392">
        <f t="shared" si="306"/>
        <v>0</v>
      </c>
      <c r="CK209" s="392" t="e">
        <f t="shared" ca="1" si="343"/>
        <v>#VALUE!</v>
      </c>
      <c r="CL209" s="391" t="e">
        <f t="shared" ca="1" si="344"/>
        <v>#VALUE!</v>
      </c>
      <c r="CM209" s="391" t="e">
        <f t="shared" ca="1" si="307"/>
        <v>#VALUE!</v>
      </c>
      <c r="CN209" s="391" t="e">
        <f t="shared" ca="1" si="308"/>
        <v>#VALUE!</v>
      </c>
      <c r="CO209" s="391" t="e">
        <f t="shared" ca="1" si="309"/>
        <v>#VALUE!</v>
      </c>
      <c r="CP209" s="389" t="e">
        <f t="shared" ca="1" si="310"/>
        <v>#VALUE!</v>
      </c>
      <c r="CQ209" s="389" t="e">
        <f t="shared" ca="1" si="311"/>
        <v>#VALUE!</v>
      </c>
      <c r="CR209" s="393" t="e">
        <f t="shared" ca="1" si="312"/>
        <v>#VALUE!</v>
      </c>
      <c r="CS209" s="389" t="e">
        <f t="shared" ca="1" si="313"/>
        <v>#VALUE!</v>
      </c>
      <c r="CT209" s="394"/>
      <c r="CU209" s="372"/>
      <c r="CV209" s="389" t="e">
        <f t="shared" ca="1" si="345"/>
        <v>#VALUE!</v>
      </c>
      <c r="CW209" s="389" t="e">
        <f ca="1">'Site&amp;Soil'!$G$173*EXP('Site&amp;Soil'!$G$174*CV209)</f>
        <v>#VALUE!</v>
      </c>
      <c r="CX209" s="389" t="e">
        <f t="shared" ca="1" si="314"/>
        <v>#VALUE!</v>
      </c>
      <c r="CY209" s="389">
        <f t="shared" si="268"/>
        <v>0</v>
      </c>
      <c r="CZ209" s="390" t="e">
        <f t="shared" ca="1" si="315"/>
        <v>#VALUE!</v>
      </c>
      <c r="DA209" s="391">
        <f t="shared" si="316"/>
        <v>0</v>
      </c>
      <c r="DB209" s="392">
        <f t="shared" si="317"/>
        <v>0</v>
      </c>
      <c r="DC209" s="392" t="e">
        <f t="shared" ca="1" si="346"/>
        <v>#VALUE!</v>
      </c>
      <c r="DD209" s="391" t="e">
        <f t="shared" ca="1" si="347"/>
        <v>#VALUE!</v>
      </c>
      <c r="DE209" s="391" t="e">
        <f t="shared" ca="1" si="318"/>
        <v>#VALUE!</v>
      </c>
      <c r="DF209" s="391" t="e">
        <f t="shared" ca="1" si="319"/>
        <v>#VALUE!</v>
      </c>
      <c r="DG209" s="391" t="e">
        <f t="shared" ca="1" si="320"/>
        <v>#VALUE!</v>
      </c>
      <c r="DH209" s="389" t="e">
        <f t="shared" ca="1" si="321"/>
        <v>#VALUE!</v>
      </c>
      <c r="DI209" s="389" t="e">
        <f t="shared" ca="1" si="322"/>
        <v>#VALUE!</v>
      </c>
      <c r="DJ209" s="393" t="e">
        <f t="shared" ca="1" si="323"/>
        <v>#VALUE!</v>
      </c>
      <c r="DK209" s="389" t="e">
        <f t="shared" ca="1" si="324"/>
        <v>#VALUE!</v>
      </c>
      <c r="DL209" s="394"/>
      <c r="DM209" s="372"/>
      <c r="DN209" s="389" t="e">
        <f t="shared" ca="1" si="348"/>
        <v>#VALUE!</v>
      </c>
      <c r="DO209" s="389" t="e">
        <f ca="1">'Site&amp;Soil'!$H$173*EXP('Site&amp;Soil'!$H$174*DN209)</f>
        <v>#VALUE!</v>
      </c>
      <c r="DP209" s="389" t="e">
        <f t="shared" ca="1" si="325"/>
        <v>#VALUE!</v>
      </c>
      <c r="DQ209" s="389">
        <f t="shared" si="269"/>
        <v>0</v>
      </c>
      <c r="DR209" s="390" t="e">
        <f t="shared" ca="1" si="326"/>
        <v>#VALUE!</v>
      </c>
      <c r="DS209" s="391">
        <f t="shared" si="327"/>
        <v>0</v>
      </c>
      <c r="DT209" s="392">
        <f t="shared" si="328"/>
        <v>0</v>
      </c>
      <c r="DU209" s="392" t="e">
        <f t="shared" ca="1" si="349"/>
        <v>#VALUE!</v>
      </c>
      <c r="DV209" s="391" t="e">
        <f t="shared" ca="1" si="350"/>
        <v>#VALUE!</v>
      </c>
      <c r="DW209" s="391" t="e">
        <f t="shared" ca="1" si="329"/>
        <v>#VALUE!</v>
      </c>
      <c r="DX209" s="391" t="e">
        <f t="shared" ca="1" si="330"/>
        <v>#VALUE!</v>
      </c>
      <c r="DY209" s="391" t="e">
        <f t="shared" ca="1" si="331"/>
        <v>#VALUE!</v>
      </c>
      <c r="DZ209" s="389" t="e">
        <f t="shared" ca="1" si="332"/>
        <v>#VALUE!</v>
      </c>
      <c r="EA209" s="389" t="e">
        <f t="shared" ca="1" si="333"/>
        <v>#VALUE!</v>
      </c>
      <c r="EB209" s="393" t="e">
        <f t="shared" ca="1" si="334"/>
        <v>#VALUE!</v>
      </c>
      <c r="EC209" s="389" t="e">
        <f t="shared" ca="1" si="335"/>
        <v>#VALUE!</v>
      </c>
      <c r="ED209" s="394"/>
      <c r="EE209" s="372"/>
      <c r="EF209" s="392"/>
      <c r="EG209" s="391"/>
      <c r="EH209" s="391"/>
      <c r="EI209" s="391"/>
      <c r="EJ209" s="372"/>
      <c r="EK209" s="372"/>
      <c r="EL209" s="372"/>
      <c r="EM209" s="372"/>
      <c r="EN209" s="372"/>
      <c r="EO209" s="372"/>
      <c r="EP209" s="372"/>
      <c r="EQ209" s="372"/>
      <c r="ER209" s="372"/>
      <c r="ES209" s="372"/>
      <c r="ET209" s="372"/>
    </row>
    <row r="210" spans="1:150" x14ac:dyDescent="0.2">
      <c r="A210" s="372"/>
      <c r="B210" s="372">
        <v>202</v>
      </c>
      <c r="C210" s="372" t="s">
        <v>309</v>
      </c>
      <c r="D210" s="388"/>
      <c r="E210" s="388"/>
      <c r="F210" s="19"/>
      <c r="G210" s="372"/>
      <c r="H210" s="389">
        <f t="shared" ca="1" si="351"/>
        <v>5.8927604137328471</v>
      </c>
      <c r="I210" s="389">
        <f ca="1">'Site&amp;Soil'!$F$173*EXP('Site&amp;Soil'!$F$174*H210)</f>
        <v>0</v>
      </c>
      <c r="J210" s="389">
        <f t="shared" ca="1" si="270"/>
        <v>0.45000000000000007</v>
      </c>
      <c r="K210" s="389">
        <f t="shared" ca="1" si="264"/>
        <v>0.37336407417040579</v>
      </c>
      <c r="L210" s="390">
        <f t="shared" ca="1" si="271"/>
        <v>4.6613179803926645E-3</v>
      </c>
      <c r="M210" s="391">
        <f t="shared" si="272"/>
        <v>0</v>
      </c>
      <c r="N210" s="392">
        <f t="shared" si="273"/>
        <v>0</v>
      </c>
      <c r="O210" s="392">
        <f t="shared" ca="1" si="336"/>
        <v>6066.1285568168814</v>
      </c>
      <c r="P210" s="391">
        <f t="shared" ca="1" si="337"/>
        <v>0.24806384179558574</v>
      </c>
      <c r="Q210" s="391">
        <f t="shared" ca="1" si="274"/>
        <v>2.8276154113263939E-3</v>
      </c>
      <c r="R210" s="391">
        <f t="shared" ca="1" si="275"/>
        <v>3.5261384808509146E-4</v>
      </c>
      <c r="S210" s="391">
        <f t="shared" ca="1" si="276"/>
        <v>5.5000034738695597E-3</v>
      </c>
      <c r="T210" s="389">
        <f t="shared" ca="1" si="277"/>
        <v>5.8982604172067168</v>
      </c>
      <c r="U210" s="389">
        <f t="shared" ca="1" si="278"/>
        <v>0.40421718774302262</v>
      </c>
      <c r="V210" s="393">
        <f t="shared" ca="1" si="279"/>
        <v>3.7757890303075263E-3</v>
      </c>
      <c r="W210" s="389">
        <f t="shared" ca="1" si="280"/>
        <v>-8.3906422895722796E-3</v>
      </c>
      <c r="X210" s="395">
        <v>0.02</v>
      </c>
      <c r="Y210" s="372"/>
      <c r="Z210" s="389">
        <f t="shared" ca="1" si="352"/>
        <v>6.4850024691571706</v>
      </c>
      <c r="AA210" s="389">
        <f ca="1">'Site&amp;Soil'!$G$173*EXP('Site&amp;Soil'!$G$174*Z210)</f>
        <v>0</v>
      </c>
      <c r="AB210" s="389">
        <f t="shared" ca="1" si="281"/>
        <v>0.41625000000000001</v>
      </c>
      <c r="AC210" s="389">
        <f t="shared" si="265"/>
        <v>0</v>
      </c>
      <c r="AD210" s="390">
        <f t="shared" ca="1" si="282"/>
        <v>0</v>
      </c>
      <c r="AE210" s="391">
        <f t="shared" si="283"/>
        <v>0</v>
      </c>
      <c r="AF210" s="392">
        <f t="shared" si="284"/>
        <v>0</v>
      </c>
      <c r="AG210" s="392">
        <f t="shared" ca="1" si="338"/>
        <v>0</v>
      </c>
      <c r="AH210" s="391">
        <f t="shared" ca="1" si="339"/>
        <v>0</v>
      </c>
      <c r="AI210" s="391">
        <f t="shared" ca="1" si="285"/>
        <v>0</v>
      </c>
      <c r="AJ210" s="391">
        <f t="shared" ca="1" si="286"/>
        <v>0</v>
      </c>
      <c r="AK210" s="391">
        <f t="shared" ca="1" si="287"/>
        <v>8.4712035575997945E-4</v>
      </c>
      <c r="AL210" s="389">
        <f t="shared" ca="1" si="288"/>
        <v>6.4858495895129309</v>
      </c>
      <c r="AM210" s="389">
        <f t="shared" ca="1" si="289"/>
        <v>0.61848489163475751</v>
      </c>
      <c r="AN210" s="393">
        <f t="shared" ca="1" si="290"/>
        <v>0</v>
      </c>
      <c r="AO210" s="389">
        <f t="shared" ca="1" si="291"/>
        <v>9.070964637375438E-3</v>
      </c>
      <c r="AP210" s="395">
        <v>0.02</v>
      </c>
      <c r="AQ210" s="372"/>
      <c r="AR210" s="389">
        <f t="shared" ca="1" si="353"/>
        <v>4.6799999999999944</v>
      </c>
      <c r="AS210" s="389">
        <f ca="1">'Site&amp;Soil'!$H$173*EXP('Site&amp;Soil'!$H$174*AR210)</f>
        <v>0</v>
      </c>
      <c r="AT210" s="389">
        <f t="shared" ca="1" si="292"/>
        <v>0.38250000000000001</v>
      </c>
      <c r="AU210" s="389">
        <f t="shared" si="266"/>
        <v>0</v>
      </c>
      <c r="AV210" s="390">
        <f t="shared" ca="1" si="293"/>
        <v>0</v>
      </c>
      <c r="AW210" s="391">
        <f t="shared" si="294"/>
        <v>0</v>
      </c>
      <c r="AX210" s="392">
        <f t="shared" si="295"/>
        <v>0</v>
      </c>
      <c r="AY210" s="392">
        <f t="shared" ca="1" si="340"/>
        <v>0</v>
      </c>
      <c r="AZ210" s="391">
        <f t="shared" ca="1" si="341"/>
        <v>0</v>
      </c>
      <c r="BA210" s="391">
        <f t="shared" ca="1" si="296"/>
        <v>0</v>
      </c>
      <c r="BB210" s="391">
        <f t="shared" ca="1" si="297"/>
        <v>0</v>
      </c>
      <c r="BC210" s="391">
        <f t="shared" ca="1" si="298"/>
        <v>0</v>
      </c>
      <c r="BD210" s="389">
        <f t="shared" ca="1" si="299"/>
        <v>4.6799999999999944</v>
      </c>
      <c r="BE210" s="389">
        <f t="shared" ca="1" si="300"/>
        <v>0.10709999999999772</v>
      </c>
      <c r="BF210" s="393">
        <f t="shared" ca="1" si="301"/>
        <v>0</v>
      </c>
      <c r="BG210" s="389">
        <f t="shared" ca="1" si="302"/>
        <v>0</v>
      </c>
      <c r="BH210" s="395">
        <v>0.02</v>
      </c>
      <c r="BI210" s="372"/>
      <c r="BJ210" s="392">
        <f>BJ198+1</f>
        <v>17</v>
      </c>
      <c r="BK210" s="391">
        <f ca="1">AVERAGE(H205:H210)</f>
        <v>5.9010427784442312</v>
      </c>
      <c r="BL210" s="391">
        <f ca="1">AVERAGE(Z205:Z210)</f>
        <v>6.4575486626372509</v>
      </c>
      <c r="BM210" s="391">
        <f ca="1">AVERAGE(AR205:AR210)</f>
        <v>4.6799999999999935</v>
      </c>
      <c r="BN210" s="372"/>
      <c r="BO210" s="372"/>
      <c r="BP210" s="372"/>
      <c r="BQ210" s="372"/>
      <c r="BR210" s="372"/>
      <c r="BS210" s="372"/>
      <c r="BT210" s="372"/>
      <c r="BU210" s="372"/>
      <c r="BV210" s="372"/>
      <c r="BW210" s="372"/>
      <c r="BX210" s="372"/>
      <c r="BZ210" s="388"/>
      <c r="CA210" s="388"/>
      <c r="CB210" s="19"/>
      <c r="CC210" s="372"/>
      <c r="CD210" s="389" t="e">
        <f t="shared" ca="1" si="342"/>
        <v>#VALUE!</v>
      </c>
      <c r="CE210" s="389" t="e">
        <f ca="1">'Site&amp;Soil'!$F$173*EXP('Site&amp;Soil'!$F$174*CD210)</f>
        <v>#VALUE!</v>
      </c>
      <c r="CF210" s="389" t="e">
        <f t="shared" ca="1" si="303"/>
        <v>#VALUE!</v>
      </c>
      <c r="CG210" s="389">
        <f t="shared" si="267"/>
        <v>0</v>
      </c>
      <c r="CH210" s="390" t="e">
        <f t="shared" ca="1" si="304"/>
        <v>#VALUE!</v>
      </c>
      <c r="CI210" s="391">
        <f t="shared" si="305"/>
        <v>0</v>
      </c>
      <c r="CJ210" s="392">
        <f t="shared" si="306"/>
        <v>0</v>
      </c>
      <c r="CK210" s="392" t="e">
        <f t="shared" ca="1" si="343"/>
        <v>#VALUE!</v>
      </c>
      <c r="CL210" s="391" t="e">
        <f t="shared" ca="1" si="344"/>
        <v>#VALUE!</v>
      </c>
      <c r="CM210" s="391" t="e">
        <f t="shared" ca="1" si="307"/>
        <v>#VALUE!</v>
      </c>
      <c r="CN210" s="391" t="e">
        <f t="shared" ca="1" si="308"/>
        <v>#VALUE!</v>
      </c>
      <c r="CO210" s="391" t="e">
        <f t="shared" ca="1" si="309"/>
        <v>#VALUE!</v>
      </c>
      <c r="CP210" s="389" t="e">
        <f t="shared" ca="1" si="310"/>
        <v>#VALUE!</v>
      </c>
      <c r="CQ210" s="389" t="e">
        <f t="shared" ca="1" si="311"/>
        <v>#VALUE!</v>
      </c>
      <c r="CR210" s="393" t="e">
        <f t="shared" ca="1" si="312"/>
        <v>#VALUE!</v>
      </c>
      <c r="CS210" s="389" t="e">
        <f t="shared" ca="1" si="313"/>
        <v>#VALUE!</v>
      </c>
      <c r="CT210" s="394" t="e">
        <v>#VALUE!</v>
      </c>
      <c r="CU210" s="372"/>
      <c r="CV210" s="389" t="e">
        <f t="shared" ca="1" si="345"/>
        <v>#VALUE!</v>
      </c>
      <c r="CW210" s="389" t="e">
        <f ca="1">'Site&amp;Soil'!$G$173*EXP('Site&amp;Soil'!$G$174*CV210)</f>
        <v>#VALUE!</v>
      </c>
      <c r="CX210" s="389" t="e">
        <f t="shared" ca="1" si="314"/>
        <v>#VALUE!</v>
      </c>
      <c r="CY210" s="389">
        <f t="shared" si="268"/>
        <v>0</v>
      </c>
      <c r="CZ210" s="390" t="e">
        <f t="shared" ca="1" si="315"/>
        <v>#VALUE!</v>
      </c>
      <c r="DA210" s="391">
        <f t="shared" si="316"/>
        <v>0</v>
      </c>
      <c r="DB210" s="392">
        <f t="shared" si="317"/>
        <v>0</v>
      </c>
      <c r="DC210" s="392" t="e">
        <f t="shared" ca="1" si="346"/>
        <v>#VALUE!</v>
      </c>
      <c r="DD210" s="391" t="e">
        <f t="shared" ca="1" si="347"/>
        <v>#VALUE!</v>
      </c>
      <c r="DE210" s="391" t="e">
        <f t="shared" ca="1" si="318"/>
        <v>#VALUE!</v>
      </c>
      <c r="DF210" s="391" t="e">
        <f t="shared" ca="1" si="319"/>
        <v>#VALUE!</v>
      </c>
      <c r="DG210" s="391" t="e">
        <f t="shared" ca="1" si="320"/>
        <v>#VALUE!</v>
      </c>
      <c r="DH210" s="389" t="e">
        <f t="shared" ca="1" si="321"/>
        <v>#VALUE!</v>
      </c>
      <c r="DI210" s="389" t="e">
        <f t="shared" ca="1" si="322"/>
        <v>#VALUE!</v>
      </c>
      <c r="DJ210" s="393" t="e">
        <f t="shared" ca="1" si="323"/>
        <v>#VALUE!</v>
      </c>
      <c r="DK210" s="389" t="e">
        <f t="shared" ca="1" si="324"/>
        <v>#VALUE!</v>
      </c>
      <c r="DL210" s="394" t="e">
        <v>#VALUE!</v>
      </c>
      <c r="DM210" s="372"/>
      <c r="DN210" s="389" t="e">
        <f t="shared" ca="1" si="348"/>
        <v>#VALUE!</v>
      </c>
      <c r="DO210" s="389" t="e">
        <f ca="1">'Site&amp;Soil'!$H$173*EXP('Site&amp;Soil'!$H$174*DN210)</f>
        <v>#VALUE!</v>
      </c>
      <c r="DP210" s="389" t="e">
        <f t="shared" ca="1" si="325"/>
        <v>#VALUE!</v>
      </c>
      <c r="DQ210" s="389">
        <f t="shared" si="269"/>
        <v>0</v>
      </c>
      <c r="DR210" s="390" t="e">
        <f t="shared" ca="1" si="326"/>
        <v>#VALUE!</v>
      </c>
      <c r="DS210" s="391">
        <f t="shared" si="327"/>
        <v>0</v>
      </c>
      <c r="DT210" s="392">
        <f t="shared" si="328"/>
        <v>0</v>
      </c>
      <c r="DU210" s="392" t="e">
        <f t="shared" ca="1" si="349"/>
        <v>#VALUE!</v>
      </c>
      <c r="DV210" s="391" t="e">
        <f t="shared" ca="1" si="350"/>
        <v>#VALUE!</v>
      </c>
      <c r="DW210" s="391" t="e">
        <f t="shared" ca="1" si="329"/>
        <v>#VALUE!</v>
      </c>
      <c r="DX210" s="391" t="e">
        <f t="shared" ca="1" si="330"/>
        <v>#VALUE!</v>
      </c>
      <c r="DY210" s="391" t="e">
        <f t="shared" ca="1" si="331"/>
        <v>#VALUE!</v>
      </c>
      <c r="DZ210" s="389" t="e">
        <f t="shared" ca="1" si="332"/>
        <v>#VALUE!</v>
      </c>
      <c r="EA210" s="389" t="e">
        <f t="shared" ca="1" si="333"/>
        <v>#VALUE!</v>
      </c>
      <c r="EB210" s="393" t="e">
        <f t="shared" ca="1" si="334"/>
        <v>#VALUE!</v>
      </c>
      <c r="EC210" s="389" t="e">
        <f t="shared" ca="1" si="335"/>
        <v>#VALUE!</v>
      </c>
      <c r="ED210" s="394" t="e">
        <v>#VALUE!</v>
      </c>
      <c r="EE210" s="372"/>
      <c r="EF210" s="392">
        <f>EF198+1</f>
        <v>17</v>
      </c>
      <c r="EG210" s="391" t="e">
        <f ca="1">AVERAGE(CD205:CD210)</f>
        <v>#VALUE!</v>
      </c>
      <c r="EH210" s="391" t="e">
        <f ca="1">AVERAGE(CV205:CV210)</f>
        <v>#VALUE!</v>
      </c>
      <c r="EI210" s="391" t="e">
        <f ca="1">AVERAGE(DN205:DN210)</f>
        <v>#VALUE!</v>
      </c>
      <c r="EJ210" s="372"/>
      <c r="EK210" s="372"/>
      <c r="EL210" s="372"/>
      <c r="EM210" s="372"/>
      <c r="EN210" s="372"/>
      <c r="EO210" s="372"/>
      <c r="EP210" s="372"/>
      <c r="EQ210" s="372"/>
      <c r="ER210" s="372"/>
      <c r="ES210" s="372"/>
      <c r="ET210" s="372"/>
    </row>
    <row r="211" spans="1:150" x14ac:dyDescent="0.2">
      <c r="A211" s="372"/>
      <c r="B211" s="372">
        <v>203</v>
      </c>
      <c r="C211" s="372" t="s">
        <v>310</v>
      </c>
      <c r="D211" s="388"/>
      <c r="E211" s="388"/>
      <c r="F211" s="19"/>
      <c r="G211" s="372"/>
      <c r="H211" s="389">
        <f t="shared" ca="1" si="351"/>
        <v>5.9098697749171443</v>
      </c>
      <c r="I211" s="389">
        <f ca="1">'Site&amp;Soil'!$F$173*EXP('Site&amp;Soil'!$F$174*H211)</f>
        <v>0</v>
      </c>
      <c r="J211" s="389">
        <f t="shared" ca="1" si="270"/>
        <v>0.45000000000000007</v>
      </c>
      <c r="K211" s="389">
        <f t="shared" ca="1" si="264"/>
        <v>0.31935521622611851</v>
      </c>
      <c r="L211" s="390">
        <f t="shared" ca="1" si="271"/>
        <v>3.8291167891838546E-3</v>
      </c>
      <c r="M211" s="391">
        <f t="shared" si="272"/>
        <v>0</v>
      </c>
      <c r="N211" s="392">
        <f t="shared" si="273"/>
        <v>0</v>
      </c>
      <c r="O211" s="392">
        <f t="shared" ca="1" si="336"/>
        <v>5996.9823303044459</v>
      </c>
      <c r="P211" s="391">
        <f t="shared" ca="1" si="337"/>
        <v>0.24523622638425935</v>
      </c>
      <c r="Q211" s="391">
        <f t="shared" ca="1" si="274"/>
        <v>2.2963145725407672E-3</v>
      </c>
      <c r="R211" s="391">
        <f t="shared" ca="1" si="275"/>
        <v>2.8863813412495856E-4</v>
      </c>
      <c r="S211" s="391">
        <f t="shared" ca="1" si="276"/>
        <v>4.4615031964795743E-3</v>
      </c>
      <c r="T211" s="389">
        <f t="shared" ca="1" si="277"/>
        <v>5.9143312781136235</v>
      </c>
      <c r="U211" s="389">
        <f t="shared" ca="1" si="278"/>
        <v>0.41144907515113061</v>
      </c>
      <c r="V211" s="393">
        <f t="shared" ca="1" si="279"/>
        <v>3.4113115346054001E-3</v>
      </c>
      <c r="W211" s="389">
        <f t="shared" ca="1" si="280"/>
        <v>-7.5806922991231099E-3</v>
      </c>
      <c r="X211" s="394"/>
      <c r="Y211" s="372"/>
      <c r="Z211" s="389">
        <f t="shared" ca="1" si="352"/>
        <v>6.5149205541503061</v>
      </c>
      <c r="AA211" s="389">
        <f ca="1">'Site&amp;Soil'!$G$173*EXP('Site&amp;Soil'!$G$174*Z211)</f>
        <v>0</v>
      </c>
      <c r="AB211" s="389">
        <f t="shared" ca="1" si="281"/>
        <v>0.41625000000000001</v>
      </c>
      <c r="AC211" s="389">
        <f t="shared" si="265"/>
        <v>0</v>
      </c>
      <c r="AD211" s="390">
        <f t="shared" ca="1" si="282"/>
        <v>0</v>
      </c>
      <c r="AE211" s="391">
        <f t="shared" si="283"/>
        <v>0</v>
      </c>
      <c r="AF211" s="392">
        <f t="shared" si="284"/>
        <v>0</v>
      </c>
      <c r="AG211" s="392">
        <f t="shared" ca="1" si="338"/>
        <v>0</v>
      </c>
      <c r="AH211" s="391">
        <f t="shared" ca="1" si="339"/>
        <v>0</v>
      </c>
      <c r="AI211" s="391">
        <f t="shared" ca="1" si="285"/>
        <v>0</v>
      </c>
      <c r="AJ211" s="391">
        <f t="shared" ca="1" si="286"/>
        <v>0</v>
      </c>
      <c r="AK211" s="391">
        <f t="shared" ca="1" si="287"/>
        <v>6.9342494684674727E-4</v>
      </c>
      <c r="AL211" s="389">
        <f t="shared" ca="1" si="288"/>
        <v>6.5156139790971528</v>
      </c>
      <c r="AM211" s="389">
        <f t="shared" ca="1" si="289"/>
        <v>0.63087431879918987</v>
      </c>
      <c r="AN211" s="393">
        <f t="shared" ca="1" si="290"/>
        <v>0</v>
      </c>
      <c r="AO211" s="389">
        <f t="shared" ca="1" si="291"/>
        <v>8.195343026079039E-3</v>
      </c>
      <c r="AP211" s="394"/>
      <c r="AQ211" s="372"/>
      <c r="AR211" s="389">
        <f t="shared" ca="1" si="353"/>
        <v>4.699999999999994</v>
      </c>
      <c r="AS211" s="389">
        <f ca="1">'Site&amp;Soil'!$H$173*EXP('Site&amp;Soil'!$H$174*AR211)</f>
        <v>0</v>
      </c>
      <c r="AT211" s="389">
        <f t="shared" ca="1" si="292"/>
        <v>0.38250000000000001</v>
      </c>
      <c r="AU211" s="389">
        <f t="shared" si="266"/>
        <v>0</v>
      </c>
      <c r="AV211" s="390">
        <f t="shared" ca="1" si="293"/>
        <v>0</v>
      </c>
      <c r="AW211" s="391">
        <f t="shared" si="294"/>
        <v>0</v>
      </c>
      <c r="AX211" s="392">
        <f t="shared" si="295"/>
        <v>0</v>
      </c>
      <c r="AY211" s="392">
        <f t="shared" ca="1" si="340"/>
        <v>0</v>
      </c>
      <c r="AZ211" s="391">
        <f t="shared" ca="1" si="341"/>
        <v>0</v>
      </c>
      <c r="BA211" s="391">
        <f t="shared" ca="1" si="296"/>
        <v>0</v>
      </c>
      <c r="BB211" s="391">
        <f t="shared" ca="1" si="297"/>
        <v>0</v>
      </c>
      <c r="BC211" s="391">
        <f t="shared" ca="1" si="298"/>
        <v>0</v>
      </c>
      <c r="BD211" s="389">
        <f t="shared" ca="1" si="299"/>
        <v>4.699999999999994</v>
      </c>
      <c r="BE211" s="389">
        <f t="shared" ca="1" si="300"/>
        <v>0.11474999999999756</v>
      </c>
      <c r="BF211" s="393">
        <f t="shared" ca="1" si="301"/>
        <v>0</v>
      </c>
      <c r="BG211" s="389">
        <f t="shared" ca="1" si="302"/>
        <v>0</v>
      </c>
      <c r="BH211" s="394"/>
      <c r="BI211" s="372"/>
      <c r="BJ211" s="392"/>
      <c r="BK211" s="391"/>
      <c r="BL211" s="391"/>
      <c r="BM211" s="391"/>
      <c r="BN211" s="372"/>
      <c r="BO211" s="372"/>
      <c r="BP211" s="372"/>
      <c r="BQ211" s="372"/>
      <c r="BR211" s="372"/>
      <c r="BS211" s="372"/>
      <c r="BT211" s="372"/>
      <c r="BU211" s="372"/>
      <c r="BV211" s="372"/>
      <c r="BW211" s="372"/>
      <c r="BX211" s="372"/>
      <c r="BZ211" s="388"/>
      <c r="CA211" s="388"/>
      <c r="CB211" s="19"/>
      <c r="CC211" s="372"/>
      <c r="CD211" s="389" t="e">
        <f t="shared" ca="1" si="342"/>
        <v>#VALUE!</v>
      </c>
      <c r="CE211" s="389" t="e">
        <f ca="1">'Site&amp;Soil'!$F$173*EXP('Site&amp;Soil'!$F$174*CD211)</f>
        <v>#VALUE!</v>
      </c>
      <c r="CF211" s="389" t="e">
        <f t="shared" ca="1" si="303"/>
        <v>#VALUE!</v>
      </c>
      <c r="CG211" s="389">
        <f t="shared" si="267"/>
        <v>0</v>
      </c>
      <c r="CH211" s="390" t="e">
        <f t="shared" ca="1" si="304"/>
        <v>#VALUE!</v>
      </c>
      <c r="CI211" s="391">
        <f t="shared" si="305"/>
        <v>0</v>
      </c>
      <c r="CJ211" s="392">
        <f t="shared" si="306"/>
        <v>0</v>
      </c>
      <c r="CK211" s="392" t="e">
        <f t="shared" ca="1" si="343"/>
        <v>#VALUE!</v>
      </c>
      <c r="CL211" s="391" t="e">
        <f t="shared" ca="1" si="344"/>
        <v>#VALUE!</v>
      </c>
      <c r="CM211" s="391" t="e">
        <f t="shared" ca="1" si="307"/>
        <v>#VALUE!</v>
      </c>
      <c r="CN211" s="391" t="e">
        <f t="shared" ca="1" si="308"/>
        <v>#VALUE!</v>
      </c>
      <c r="CO211" s="391" t="e">
        <f t="shared" ca="1" si="309"/>
        <v>#VALUE!</v>
      </c>
      <c r="CP211" s="389" t="e">
        <f t="shared" ca="1" si="310"/>
        <v>#VALUE!</v>
      </c>
      <c r="CQ211" s="389" t="e">
        <f t="shared" ca="1" si="311"/>
        <v>#VALUE!</v>
      </c>
      <c r="CR211" s="393" t="e">
        <f t="shared" ca="1" si="312"/>
        <v>#VALUE!</v>
      </c>
      <c r="CS211" s="389" t="e">
        <f t="shared" ca="1" si="313"/>
        <v>#VALUE!</v>
      </c>
      <c r="CT211" s="394"/>
      <c r="CU211" s="372"/>
      <c r="CV211" s="389" t="e">
        <f t="shared" ca="1" si="345"/>
        <v>#VALUE!</v>
      </c>
      <c r="CW211" s="389" t="e">
        <f ca="1">'Site&amp;Soil'!$G$173*EXP('Site&amp;Soil'!$G$174*CV211)</f>
        <v>#VALUE!</v>
      </c>
      <c r="CX211" s="389" t="e">
        <f t="shared" ca="1" si="314"/>
        <v>#VALUE!</v>
      </c>
      <c r="CY211" s="389">
        <f t="shared" si="268"/>
        <v>0</v>
      </c>
      <c r="CZ211" s="390" t="e">
        <f t="shared" ca="1" si="315"/>
        <v>#VALUE!</v>
      </c>
      <c r="DA211" s="391">
        <f t="shared" si="316"/>
        <v>0</v>
      </c>
      <c r="DB211" s="392">
        <f t="shared" si="317"/>
        <v>0</v>
      </c>
      <c r="DC211" s="392" t="e">
        <f t="shared" ca="1" si="346"/>
        <v>#VALUE!</v>
      </c>
      <c r="DD211" s="391" t="e">
        <f t="shared" ca="1" si="347"/>
        <v>#VALUE!</v>
      </c>
      <c r="DE211" s="391" t="e">
        <f t="shared" ca="1" si="318"/>
        <v>#VALUE!</v>
      </c>
      <c r="DF211" s="391" t="e">
        <f t="shared" ca="1" si="319"/>
        <v>#VALUE!</v>
      </c>
      <c r="DG211" s="391" t="e">
        <f t="shared" ca="1" si="320"/>
        <v>#VALUE!</v>
      </c>
      <c r="DH211" s="389" t="e">
        <f t="shared" ca="1" si="321"/>
        <v>#VALUE!</v>
      </c>
      <c r="DI211" s="389" t="e">
        <f t="shared" ca="1" si="322"/>
        <v>#VALUE!</v>
      </c>
      <c r="DJ211" s="393" t="e">
        <f t="shared" ca="1" si="323"/>
        <v>#VALUE!</v>
      </c>
      <c r="DK211" s="389" t="e">
        <f t="shared" ca="1" si="324"/>
        <v>#VALUE!</v>
      </c>
      <c r="DL211" s="394"/>
      <c r="DM211" s="372"/>
      <c r="DN211" s="389" t="e">
        <f t="shared" ca="1" si="348"/>
        <v>#VALUE!</v>
      </c>
      <c r="DO211" s="389" t="e">
        <f ca="1">'Site&amp;Soil'!$H$173*EXP('Site&amp;Soil'!$H$174*DN211)</f>
        <v>#VALUE!</v>
      </c>
      <c r="DP211" s="389" t="e">
        <f t="shared" ca="1" si="325"/>
        <v>#VALUE!</v>
      </c>
      <c r="DQ211" s="389">
        <f t="shared" si="269"/>
        <v>0</v>
      </c>
      <c r="DR211" s="390" t="e">
        <f t="shared" ca="1" si="326"/>
        <v>#VALUE!</v>
      </c>
      <c r="DS211" s="391">
        <f t="shared" si="327"/>
        <v>0</v>
      </c>
      <c r="DT211" s="392">
        <f t="shared" si="328"/>
        <v>0</v>
      </c>
      <c r="DU211" s="392" t="e">
        <f t="shared" ca="1" si="349"/>
        <v>#VALUE!</v>
      </c>
      <c r="DV211" s="391" t="e">
        <f t="shared" ca="1" si="350"/>
        <v>#VALUE!</v>
      </c>
      <c r="DW211" s="391" t="e">
        <f t="shared" ca="1" si="329"/>
        <v>#VALUE!</v>
      </c>
      <c r="DX211" s="391" t="e">
        <f t="shared" ca="1" si="330"/>
        <v>#VALUE!</v>
      </c>
      <c r="DY211" s="391" t="e">
        <f t="shared" ca="1" si="331"/>
        <v>#VALUE!</v>
      </c>
      <c r="DZ211" s="389" t="e">
        <f t="shared" ca="1" si="332"/>
        <v>#VALUE!</v>
      </c>
      <c r="EA211" s="389" t="e">
        <f t="shared" ca="1" si="333"/>
        <v>#VALUE!</v>
      </c>
      <c r="EB211" s="393" t="e">
        <f t="shared" ca="1" si="334"/>
        <v>#VALUE!</v>
      </c>
      <c r="EC211" s="389" t="e">
        <f t="shared" ca="1" si="335"/>
        <v>#VALUE!</v>
      </c>
      <c r="ED211" s="394"/>
      <c r="EE211" s="372"/>
      <c r="EF211" s="392"/>
      <c r="EG211" s="391"/>
      <c r="EH211" s="391"/>
      <c r="EI211" s="391"/>
      <c r="EJ211" s="372"/>
      <c r="EK211" s="372"/>
      <c r="EL211" s="372"/>
      <c r="EM211" s="372"/>
      <c r="EN211" s="372"/>
      <c r="EO211" s="372"/>
      <c r="EP211" s="372"/>
      <c r="EQ211" s="372"/>
      <c r="ER211" s="372"/>
      <c r="ES211" s="372"/>
      <c r="ET211" s="372"/>
    </row>
    <row r="212" spans="1:150" x14ac:dyDescent="0.2">
      <c r="A212" s="372"/>
      <c r="B212" s="372">
        <v>204</v>
      </c>
      <c r="C212" s="372" t="s">
        <v>311</v>
      </c>
      <c r="D212" s="388"/>
      <c r="E212" s="388"/>
      <c r="F212" s="19"/>
      <c r="G212" s="372"/>
      <c r="H212" s="389">
        <f t="shared" ca="1" si="351"/>
        <v>5.9067505858145006</v>
      </c>
      <c r="I212" s="389">
        <f ca="1">'Site&amp;Soil'!$F$173*EXP('Site&amp;Soil'!$F$174*H212)</f>
        <v>0</v>
      </c>
      <c r="J212" s="389">
        <f t="shared" ca="1" si="270"/>
        <v>0.45000000000000007</v>
      </c>
      <c r="K212" s="389">
        <f t="shared" ca="1" si="264"/>
        <v>0.2566091252630372</v>
      </c>
      <c r="L212" s="390">
        <f t="shared" ca="1" si="271"/>
        <v>3.0995442922924017E-3</v>
      </c>
      <c r="M212" s="391">
        <f t="shared" si="272"/>
        <v>0</v>
      </c>
      <c r="N212" s="392">
        <f t="shared" si="273"/>
        <v>0</v>
      </c>
      <c r="O212" s="392">
        <f t="shared" ca="1" si="336"/>
        <v>5940.8284817503991</v>
      </c>
      <c r="P212" s="391">
        <f t="shared" ca="1" si="337"/>
        <v>0.24293991181171859</v>
      </c>
      <c r="Q212" s="391">
        <f t="shared" ca="1" si="274"/>
        <v>1.8413861012097584E-3</v>
      </c>
      <c r="R212" s="391">
        <f t="shared" ca="1" si="275"/>
        <v>2.3111670996508099E-4</v>
      </c>
      <c r="S212" s="391">
        <f t="shared" ca="1" si="276"/>
        <v>3.5783764249881713E-3</v>
      </c>
      <c r="T212" s="389">
        <f t="shared" ca="1" si="277"/>
        <v>5.9103289622394888</v>
      </c>
      <c r="U212" s="389">
        <f t="shared" ca="1" si="278"/>
        <v>0.40964803300777003</v>
      </c>
      <c r="V212" s="393">
        <f t="shared" ca="1" si="279"/>
        <v>2.7040326569994113E-3</v>
      </c>
      <c r="W212" s="389">
        <f t="shared" ca="1" si="280"/>
        <v>-6.0089614599986912E-3</v>
      </c>
      <c r="X212" s="394"/>
      <c r="Y212" s="372"/>
      <c r="Z212" s="389">
        <f t="shared" ca="1" si="352"/>
        <v>6.5238093221232321</v>
      </c>
      <c r="AA212" s="389">
        <f ca="1">'Site&amp;Soil'!$G$173*EXP('Site&amp;Soil'!$G$174*Z212)</f>
        <v>0</v>
      </c>
      <c r="AB212" s="389">
        <f t="shared" ca="1" si="281"/>
        <v>0.41625000000000001</v>
      </c>
      <c r="AC212" s="389">
        <f t="shared" si="265"/>
        <v>0</v>
      </c>
      <c r="AD212" s="390">
        <f t="shared" ca="1" si="282"/>
        <v>0</v>
      </c>
      <c r="AE212" s="391">
        <f t="shared" si="283"/>
        <v>0</v>
      </c>
      <c r="AF212" s="392">
        <f t="shared" si="284"/>
        <v>0</v>
      </c>
      <c r="AG212" s="392">
        <f t="shared" ca="1" si="338"/>
        <v>0</v>
      </c>
      <c r="AH212" s="391">
        <f t="shared" ca="1" si="339"/>
        <v>0</v>
      </c>
      <c r="AI212" s="391">
        <f t="shared" ca="1" si="285"/>
        <v>0</v>
      </c>
      <c r="AJ212" s="391">
        <f t="shared" ca="1" si="286"/>
        <v>0</v>
      </c>
      <c r="AK212" s="391">
        <f t="shared" ca="1" si="287"/>
        <v>5.5523533925544986E-4</v>
      </c>
      <c r="AL212" s="389">
        <f t="shared" ca="1" si="288"/>
        <v>6.5243645574624871</v>
      </c>
      <c r="AM212" s="389">
        <f t="shared" ca="1" si="289"/>
        <v>0.63451674704376027</v>
      </c>
      <c r="AN212" s="393">
        <f t="shared" ca="1" si="290"/>
        <v>0</v>
      </c>
      <c r="AO212" s="389">
        <f t="shared" ca="1" si="291"/>
        <v>6.4961745513499375E-3</v>
      </c>
      <c r="AP212" s="394"/>
      <c r="AQ212" s="372"/>
      <c r="AR212" s="389">
        <f t="shared" ca="1" si="353"/>
        <v>4.699999999999994</v>
      </c>
      <c r="AS212" s="389">
        <f ca="1">'Site&amp;Soil'!$H$173*EXP('Site&amp;Soil'!$H$174*AR212)</f>
        <v>0</v>
      </c>
      <c r="AT212" s="389">
        <f t="shared" ca="1" si="292"/>
        <v>0.38250000000000001</v>
      </c>
      <c r="AU212" s="389">
        <f t="shared" si="266"/>
        <v>0</v>
      </c>
      <c r="AV212" s="390">
        <f t="shared" ca="1" si="293"/>
        <v>0</v>
      </c>
      <c r="AW212" s="391">
        <f t="shared" si="294"/>
        <v>0</v>
      </c>
      <c r="AX212" s="392">
        <f t="shared" si="295"/>
        <v>0</v>
      </c>
      <c r="AY212" s="392">
        <f t="shared" ca="1" si="340"/>
        <v>0</v>
      </c>
      <c r="AZ212" s="391">
        <f t="shared" ca="1" si="341"/>
        <v>0</v>
      </c>
      <c r="BA212" s="391">
        <f t="shared" ca="1" si="296"/>
        <v>0</v>
      </c>
      <c r="BB212" s="391">
        <f t="shared" ca="1" si="297"/>
        <v>0</v>
      </c>
      <c r="BC212" s="391">
        <f t="shared" ca="1" si="298"/>
        <v>0</v>
      </c>
      <c r="BD212" s="389">
        <f t="shared" ca="1" si="299"/>
        <v>4.699999999999994</v>
      </c>
      <c r="BE212" s="389">
        <f t="shared" ca="1" si="300"/>
        <v>0.11474999999999756</v>
      </c>
      <c r="BF212" s="393">
        <f t="shared" ca="1" si="301"/>
        <v>0</v>
      </c>
      <c r="BG212" s="389">
        <f t="shared" ca="1" si="302"/>
        <v>0</v>
      </c>
      <c r="BH212" s="394"/>
      <c r="BI212" s="372"/>
      <c r="BJ212" s="392"/>
      <c r="BK212" s="391"/>
      <c r="BL212" s="391"/>
      <c r="BM212" s="391"/>
      <c r="BN212" s="372"/>
      <c r="BO212" s="372"/>
      <c r="BP212" s="372"/>
      <c r="BQ212" s="372"/>
      <c r="BR212" s="372"/>
      <c r="BS212" s="372"/>
      <c r="BT212" s="372"/>
      <c r="BU212" s="372"/>
      <c r="BV212" s="372"/>
      <c r="BW212" s="372"/>
      <c r="BX212" s="372"/>
      <c r="BZ212" s="388"/>
      <c r="CA212" s="388"/>
      <c r="CB212" s="19"/>
      <c r="CC212" s="372"/>
      <c r="CD212" s="389" t="e">
        <f t="shared" ca="1" si="342"/>
        <v>#VALUE!</v>
      </c>
      <c r="CE212" s="389" t="e">
        <f ca="1">'Site&amp;Soil'!$F$173*EXP('Site&amp;Soil'!$F$174*CD212)</f>
        <v>#VALUE!</v>
      </c>
      <c r="CF212" s="389" t="e">
        <f t="shared" ca="1" si="303"/>
        <v>#VALUE!</v>
      </c>
      <c r="CG212" s="389">
        <f t="shared" si="267"/>
        <v>0</v>
      </c>
      <c r="CH212" s="390" t="e">
        <f t="shared" ca="1" si="304"/>
        <v>#VALUE!</v>
      </c>
      <c r="CI212" s="391">
        <f t="shared" si="305"/>
        <v>0</v>
      </c>
      <c r="CJ212" s="392">
        <f t="shared" si="306"/>
        <v>0</v>
      </c>
      <c r="CK212" s="392" t="e">
        <f t="shared" ca="1" si="343"/>
        <v>#VALUE!</v>
      </c>
      <c r="CL212" s="391" t="e">
        <f t="shared" ca="1" si="344"/>
        <v>#VALUE!</v>
      </c>
      <c r="CM212" s="391" t="e">
        <f t="shared" ca="1" si="307"/>
        <v>#VALUE!</v>
      </c>
      <c r="CN212" s="391" t="e">
        <f t="shared" ca="1" si="308"/>
        <v>#VALUE!</v>
      </c>
      <c r="CO212" s="391" t="e">
        <f t="shared" ca="1" si="309"/>
        <v>#VALUE!</v>
      </c>
      <c r="CP212" s="389" t="e">
        <f t="shared" ca="1" si="310"/>
        <v>#VALUE!</v>
      </c>
      <c r="CQ212" s="389" t="e">
        <f t="shared" ca="1" si="311"/>
        <v>#VALUE!</v>
      </c>
      <c r="CR212" s="393" t="e">
        <f t="shared" ca="1" si="312"/>
        <v>#VALUE!</v>
      </c>
      <c r="CS212" s="389" t="e">
        <f t="shared" ca="1" si="313"/>
        <v>#VALUE!</v>
      </c>
      <c r="CT212" s="394"/>
      <c r="CU212" s="372"/>
      <c r="CV212" s="389" t="e">
        <f t="shared" ca="1" si="345"/>
        <v>#VALUE!</v>
      </c>
      <c r="CW212" s="389" t="e">
        <f ca="1">'Site&amp;Soil'!$G$173*EXP('Site&amp;Soil'!$G$174*CV212)</f>
        <v>#VALUE!</v>
      </c>
      <c r="CX212" s="389" t="e">
        <f t="shared" ca="1" si="314"/>
        <v>#VALUE!</v>
      </c>
      <c r="CY212" s="389">
        <f t="shared" si="268"/>
        <v>0</v>
      </c>
      <c r="CZ212" s="390" t="e">
        <f t="shared" ca="1" si="315"/>
        <v>#VALUE!</v>
      </c>
      <c r="DA212" s="391">
        <f t="shared" si="316"/>
        <v>0</v>
      </c>
      <c r="DB212" s="392">
        <f t="shared" si="317"/>
        <v>0</v>
      </c>
      <c r="DC212" s="392" t="e">
        <f t="shared" ca="1" si="346"/>
        <v>#VALUE!</v>
      </c>
      <c r="DD212" s="391" t="e">
        <f t="shared" ca="1" si="347"/>
        <v>#VALUE!</v>
      </c>
      <c r="DE212" s="391" t="e">
        <f t="shared" ca="1" si="318"/>
        <v>#VALUE!</v>
      </c>
      <c r="DF212" s="391" t="e">
        <f t="shared" ca="1" si="319"/>
        <v>#VALUE!</v>
      </c>
      <c r="DG212" s="391" t="e">
        <f t="shared" ca="1" si="320"/>
        <v>#VALUE!</v>
      </c>
      <c r="DH212" s="389" t="e">
        <f t="shared" ca="1" si="321"/>
        <v>#VALUE!</v>
      </c>
      <c r="DI212" s="389" t="e">
        <f t="shared" ca="1" si="322"/>
        <v>#VALUE!</v>
      </c>
      <c r="DJ212" s="393" t="e">
        <f t="shared" ca="1" si="323"/>
        <v>#VALUE!</v>
      </c>
      <c r="DK212" s="389" t="e">
        <f t="shared" ca="1" si="324"/>
        <v>#VALUE!</v>
      </c>
      <c r="DL212" s="394"/>
      <c r="DM212" s="372"/>
      <c r="DN212" s="389" t="e">
        <f t="shared" ca="1" si="348"/>
        <v>#VALUE!</v>
      </c>
      <c r="DO212" s="389" t="e">
        <f ca="1">'Site&amp;Soil'!$H$173*EXP('Site&amp;Soil'!$H$174*DN212)</f>
        <v>#VALUE!</v>
      </c>
      <c r="DP212" s="389" t="e">
        <f t="shared" ca="1" si="325"/>
        <v>#VALUE!</v>
      </c>
      <c r="DQ212" s="389">
        <f t="shared" si="269"/>
        <v>0</v>
      </c>
      <c r="DR212" s="390" t="e">
        <f t="shared" ca="1" si="326"/>
        <v>#VALUE!</v>
      </c>
      <c r="DS212" s="391">
        <f t="shared" si="327"/>
        <v>0</v>
      </c>
      <c r="DT212" s="392">
        <f t="shared" si="328"/>
        <v>0</v>
      </c>
      <c r="DU212" s="392" t="e">
        <f t="shared" ca="1" si="349"/>
        <v>#VALUE!</v>
      </c>
      <c r="DV212" s="391" t="e">
        <f t="shared" ca="1" si="350"/>
        <v>#VALUE!</v>
      </c>
      <c r="DW212" s="391" t="e">
        <f t="shared" ca="1" si="329"/>
        <v>#VALUE!</v>
      </c>
      <c r="DX212" s="391" t="e">
        <f t="shared" ca="1" si="330"/>
        <v>#VALUE!</v>
      </c>
      <c r="DY212" s="391" t="e">
        <f t="shared" ca="1" si="331"/>
        <v>#VALUE!</v>
      </c>
      <c r="DZ212" s="389" t="e">
        <f t="shared" ca="1" si="332"/>
        <v>#VALUE!</v>
      </c>
      <c r="EA212" s="389" t="e">
        <f t="shared" ca="1" si="333"/>
        <v>#VALUE!</v>
      </c>
      <c r="EB212" s="393" t="e">
        <f t="shared" ca="1" si="334"/>
        <v>#VALUE!</v>
      </c>
      <c r="EC212" s="389" t="e">
        <f t="shared" ca="1" si="335"/>
        <v>#VALUE!</v>
      </c>
      <c r="ED212" s="394"/>
      <c r="EE212" s="372"/>
      <c r="EF212" s="392"/>
      <c r="EG212" s="391"/>
      <c r="EH212" s="391"/>
      <c r="EI212" s="391"/>
      <c r="EJ212" s="372"/>
      <c r="EK212" s="372"/>
      <c r="EL212" s="372"/>
      <c r="EM212" s="372"/>
      <c r="EN212" s="372"/>
      <c r="EO212" s="372"/>
      <c r="EP212" s="372"/>
      <c r="EQ212" s="372"/>
      <c r="ER212" s="372"/>
      <c r="ES212" s="372"/>
      <c r="ET212" s="372"/>
    </row>
    <row r="213" spans="1:150" x14ac:dyDescent="0.2">
      <c r="A213" s="372">
        <f>A201+1</f>
        <v>18</v>
      </c>
      <c r="B213" s="372">
        <v>205</v>
      </c>
      <c r="C213" s="372" t="s">
        <v>300</v>
      </c>
      <c r="D213" s="388">
        <f ca="1">OFFSET(Apply_Lime!$H$16,$A213,0)</f>
        <v>0</v>
      </c>
      <c r="E213" s="388">
        <f ca="1">OFFSET(Apply_Lime!$I$16,$A213,0)*E$7</f>
        <v>0</v>
      </c>
      <c r="F213" s="388">
        <f ca="1">OFFSET(Apply_Lime!$I$16,$A213,0)*F$7</f>
        <v>0</v>
      </c>
      <c r="G213" s="372"/>
      <c r="H213" s="389">
        <f t="shared" ca="1" si="351"/>
        <v>5.9043200007794905</v>
      </c>
      <c r="I213" s="389">
        <f ca="1">'Site&amp;Soil'!$F$173*EXP('Site&amp;Soil'!$F$174*H213)</f>
        <v>0</v>
      </c>
      <c r="J213" s="389">
        <f t="shared" ca="1" si="270"/>
        <v>0.45000000000000007</v>
      </c>
      <c r="K213" s="389">
        <f t="shared" ref="K213:K248" ca="1" si="354">K201</f>
        <v>9.1496801351106175E-2</v>
      </c>
      <c r="L213" s="390">
        <f t="shared" ca="1" si="271"/>
        <v>1.1115415420013088E-3</v>
      </c>
      <c r="M213" s="391">
        <f t="shared" ca="1" si="272"/>
        <v>0</v>
      </c>
      <c r="N213" s="392">
        <f t="shared" ca="1" si="273"/>
        <v>0</v>
      </c>
      <c r="O213" s="392">
        <f t="shared" ca="1" si="336"/>
        <v>5895.799408864078</v>
      </c>
      <c r="P213" s="391">
        <f t="shared" ca="1" si="337"/>
        <v>0.24109852571050883</v>
      </c>
      <c r="Q213" s="391">
        <f t="shared" ca="1" si="274"/>
        <v>6.5534259662591821E-4</v>
      </c>
      <c r="R213" s="391">
        <f t="shared" ca="1" si="275"/>
        <v>8.216028348225064E-5</v>
      </c>
      <c r="S213" s="391">
        <f t="shared" ca="1" si="276"/>
        <v>1.2737384736525943E-3</v>
      </c>
      <c r="T213" s="389">
        <f t="shared" ca="1" si="277"/>
        <v>5.9055937392531428</v>
      </c>
      <c r="U213" s="389">
        <f t="shared" ca="1" si="278"/>
        <v>0.40751718266391429</v>
      </c>
      <c r="V213" s="393">
        <f t="shared" ca="1" si="279"/>
        <v>9.4873642795837321E-4</v>
      </c>
      <c r="W213" s="389">
        <f t="shared" ca="1" si="280"/>
        <v>-2.108303173240829E-3</v>
      </c>
      <c r="X213" s="394"/>
      <c r="Y213" s="372"/>
      <c r="Z213" s="389">
        <f t="shared" ca="1" si="352"/>
        <v>6.5308607320138368</v>
      </c>
      <c r="AA213" s="389">
        <f ca="1">'Site&amp;Soil'!$G$173*EXP('Site&amp;Soil'!$G$174*Z213)</f>
        <v>0</v>
      </c>
      <c r="AB213" s="389">
        <f t="shared" ca="1" si="281"/>
        <v>0.41625000000000001</v>
      </c>
      <c r="AC213" s="389">
        <f t="shared" ref="AC213:AC248" si="355">AC201</f>
        <v>0</v>
      </c>
      <c r="AD213" s="390">
        <f t="shared" ca="1" si="282"/>
        <v>0</v>
      </c>
      <c r="AE213" s="391">
        <f t="shared" ca="1" si="283"/>
        <v>0</v>
      </c>
      <c r="AF213" s="392">
        <f t="shared" ca="1" si="284"/>
        <v>0</v>
      </c>
      <c r="AG213" s="392">
        <f t="shared" ca="1" si="338"/>
        <v>0</v>
      </c>
      <c r="AH213" s="391">
        <f t="shared" ca="1" si="339"/>
        <v>0</v>
      </c>
      <c r="AI213" s="391">
        <f t="shared" ca="1" si="285"/>
        <v>0</v>
      </c>
      <c r="AJ213" s="391">
        <f t="shared" ca="1" si="286"/>
        <v>0</v>
      </c>
      <c r="AK213" s="391">
        <f t="shared" ca="1" si="287"/>
        <v>1.9738206241982136E-4</v>
      </c>
      <c r="AL213" s="389">
        <f t="shared" ca="1" si="288"/>
        <v>6.5310581140762567</v>
      </c>
      <c r="AM213" s="389">
        <f t="shared" ca="1" si="289"/>
        <v>0.63730293998424181</v>
      </c>
      <c r="AN213" s="393">
        <f t="shared" ca="1" si="290"/>
        <v>0</v>
      </c>
      <c r="AO213" s="389">
        <f t="shared" ca="1" si="291"/>
        <v>2.2792466737738696E-3</v>
      </c>
      <c r="AP213" s="394"/>
      <c r="AQ213" s="372"/>
      <c r="AR213" s="389">
        <f t="shared" ca="1" si="353"/>
        <v>4.699999999999994</v>
      </c>
      <c r="AS213" s="389">
        <f ca="1">'Site&amp;Soil'!$H$173*EXP('Site&amp;Soil'!$H$174*AR213)</f>
        <v>0</v>
      </c>
      <c r="AT213" s="389">
        <f t="shared" ca="1" si="292"/>
        <v>0.38250000000000001</v>
      </c>
      <c r="AU213" s="389">
        <f t="shared" ref="AU213:AU248" si="356">AU201</f>
        <v>0</v>
      </c>
      <c r="AV213" s="390">
        <f t="shared" ca="1" si="293"/>
        <v>0</v>
      </c>
      <c r="AW213" s="391">
        <f t="shared" ca="1" si="294"/>
        <v>0</v>
      </c>
      <c r="AX213" s="392">
        <f t="shared" ca="1" si="295"/>
        <v>0</v>
      </c>
      <c r="AY213" s="392">
        <f t="shared" ca="1" si="340"/>
        <v>0</v>
      </c>
      <c r="AZ213" s="391">
        <f t="shared" ca="1" si="341"/>
        <v>0</v>
      </c>
      <c r="BA213" s="391">
        <f t="shared" ca="1" si="296"/>
        <v>0</v>
      </c>
      <c r="BB213" s="391">
        <f t="shared" ca="1" si="297"/>
        <v>0</v>
      </c>
      <c r="BC213" s="391">
        <f t="shared" ca="1" si="298"/>
        <v>0</v>
      </c>
      <c r="BD213" s="389">
        <f t="shared" ca="1" si="299"/>
        <v>4.699999999999994</v>
      </c>
      <c r="BE213" s="389">
        <f t="shared" ca="1" si="300"/>
        <v>0.11474999999999756</v>
      </c>
      <c r="BF213" s="393">
        <f t="shared" ca="1" si="301"/>
        <v>0</v>
      </c>
      <c r="BG213" s="389">
        <f t="shared" ca="1" si="302"/>
        <v>0</v>
      </c>
      <c r="BH213" s="394"/>
      <c r="BI213" s="372"/>
      <c r="BJ213" s="392"/>
      <c r="BK213" s="391"/>
      <c r="BL213" s="391"/>
      <c r="BM213" s="391"/>
      <c r="BN213" s="372"/>
      <c r="BO213" s="372"/>
      <c r="BP213" s="372"/>
      <c r="BQ213" s="372"/>
      <c r="BR213" s="372"/>
      <c r="BS213" s="372"/>
      <c r="BT213" s="372"/>
      <c r="BU213" s="372"/>
      <c r="BV213" s="372"/>
      <c r="BW213" s="372"/>
      <c r="BX213" s="372"/>
      <c r="BZ213" s="388">
        <f ca="1">OFFSET(Apply_Lime!$O$16,$A213,0)</f>
        <v>0</v>
      </c>
      <c r="CA213" s="388">
        <f ca="1">OFFSET(Apply_Lime!$P$16,$A213,0)*CA$7</f>
        <v>0</v>
      </c>
      <c r="CB213" s="388">
        <f ca="1">OFFSET(Apply_Lime!$P$16,$A213,0)*CB$7</f>
        <v>0</v>
      </c>
      <c r="CC213" s="372"/>
      <c r="CD213" s="389" t="e">
        <f t="shared" ca="1" si="342"/>
        <v>#VALUE!</v>
      </c>
      <c r="CE213" s="389" t="e">
        <f ca="1">'Site&amp;Soil'!$F$173*EXP('Site&amp;Soil'!$F$174*CD213)</f>
        <v>#VALUE!</v>
      </c>
      <c r="CF213" s="389" t="e">
        <f t="shared" ca="1" si="303"/>
        <v>#VALUE!</v>
      </c>
      <c r="CG213" s="389">
        <f t="shared" ref="CG213:CG248" si="357">CG201</f>
        <v>0</v>
      </c>
      <c r="CH213" s="390" t="e">
        <f t="shared" ca="1" si="304"/>
        <v>#VALUE!</v>
      </c>
      <c r="CI213" s="391">
        <f t="shared" ca="1" si="305"/>
        <v>0</v>
      </c>
      <c r="CJ213" s="392">
        <f t="shared" ca="1" si="306"/>
        <v>0</v>
      </c>
      <c r="CK213" s="392" t="e">
        <f t="shared" ca="1" si="343"/>
        <v>#VALUE!</v>
      </c>
      <c r="CL213" s="391" t="e">
        <f t="shared" ca="1" si="344"/>
        <v>#VALUE!</v>
      </c>
      <c r="CM213" s="391" t="e">
        <f t="shared" ca="1" si="307"/>
        <v>#VALUE!</v>
      </c>
      <c r="CN213" s="391" t="e">
        <f t="shared" ca="1" si="308"/>
        <v>#VALUE!</v>
      </c>
      <c r="CO213" s="391" t="e">
        <f t="shared" ca="1" si="309"/>
        <v>#VALUE!</v>
      </c>
      <c r="CP213" s="389" t="e">
        <f t="shared" ca="1" si="310"/>
        <v>#VALUE!</v>
      </c>
      <c r="CQ213" s="389" t="e">
        <f t="shared" ca="1" si="311"/>
        <v>#VALUE!</v>
      </c>
      <c r="CR213" s="393" t="e">
        <f t="shared" ca="1" si="312"/>
        <v>#VALUE!</v>
      </c>
      <c r="CS213" s="389" t="e">
        <f t="shared" ca="1" si="313"/>
        <v>#VALUE!</v>
      </c>
      <c r="CT213" s="394"/>
      <c r="CU213" s="372"/>
      <c r="CV213" s="389" t="e">
        <f t="shared" ca="1" si="345"/>
        <v>#VALUE!</v>
      </c>
      <c r="CW213" s="389" t="e">
        <f ca="1">'Site&amp;Soil'!$G$173*EXP('Site&amp;Soil'!$G$174*CV213)</f>
        <v>#VALUE!</v>
      </c>
      <c r="CX213" s="389" t="e">
        <f t="shared" ca="1" si="314"/>
        <v>#VALUE!</v>
      </c>
      <c r="CY213" s="389">
        <f t="shared" ref="CY213:CY248" si="358">CY201</f>
        <v>0</v>
      </c>
      <c r="CZ213" s="390" t="e">
        <f t="shared" ca="1" si="315"/>
        <v>#VALUE!</v>
      </c>
      <c r="DA213" s="391">
        <f t="shared" ca="1" si="316"/>
        <v>0</v>
      </c>
      <c r="DB213" s="392">
        <f t="shared" ca="1" si="317"/>
        <v>0</v>
      </c>
      <c r="DC213" s="392" t="e">
        <f t="shared" ca="1" si="346"/>
        <v>#VALUE!</v>
      </c>
      <c r="DD213" s="391" t="e">
        <f t="shared" ca="1" si="347"/>
        <v>#VALUE!</v>
      </c>
      <c r="DE213" s="391" t="e">
        <f t="shared" ca="1" si="318"/>
        <v>#VALUE!</v>
      </c>
      <c r="DF213" s="391" t="e">
        <f t="shared" ca="1" si="319"/>
        <v>#VALUE!</v>
      </c>
      <c r="DG213" s="391" t="e">
        <f t="shared" ca="1" si="320"/>
        <v>#VALUE!</v>
      </c>
      <c r="DH213" s="389" t="e">
        <f t="shared" ca="1" si="321"/>
        <v>#VALUE!</v>
      </c>
      <c r="DI213" s="389" t="e">
        <f t="shared" ca="1" si="322"/>
        <v>#VALUE!</v>
      </c>
      <c r="DJ213" s="393" t="e">
        <f t="shared" ca="1" si="323"/>
        <v>#VALUE!</v>
      </c>
      <c r="DK213" s="389" t="e">
        <f t="shared" ca="1" si="324"/>
        <v>#VALUE!</v>
      </c>
      <c r="DL213" s="394"/>
      <c r="DM213" s="372"/>
      <c r="DN213" s="389" t="e">
        <f t="shared" ca="1" si="348"/>
        <v>#VALUE!</v>
      </c>
      <c r="DO213" s="389" t="e">
        <f ca="1">'Site&amp;Soil'!$H$173*EXP('Site&amp;Soil'!$H$174*DN213)</f>
        <v>#VALUE!</v>
      </c>
      <c r="DP213" s="389" t="e">
        <f t="shared" ca="1" si="325"/>
        <v>#VALUE!</v>
      </c>
      <c r="DQ213" s="389">
        <f t="shared" ref="DQ213:DQ248" si="359">DQ201</f>
        <v>0</v>
      </c>
      <c r="DR213" s="390" t="e">
        <f t="shared" ca="1" si="326"/>
        <v>#VALUE!</v>
      </c>
      <c r="DS213" s="391">
        <f t="shared" ca="1" si="327"/>
        <v>0</v>
      </c>
      <c r="DT213" s="392">
        <f t="shared" ca="1" si="328"/>
        <v>0</v>
      </c>
      <c r="DU213" s="392" t="e">
        <f t="shared" ca="1" si="349"/>
        <v>#VALUE!</v>
      </c>
      <c r="DV213" s="391" t="e">
        <f t="shared" ca="1" si="350"/>
        <v>#VALUE!</v>
      </c>
      <c r="DW213" s="391" t="e">
        <f t="shared" ca="1" si="329"/>
        <v>#VALUE!</v>
      </c>
      <c r="DX213" s="391" t="e">
        <f t="shared" ca="1" si="330"/>
        <v>#VALUE!</v>
      </c>
      <c r="DY213" s="391" t="e">
        <f t="shared" ca="1" si="331"/>
        <v>#VALUE!</v>
      </c>
      <c r="DZ213" s="389" t="e">
        <f t="shared" ca="1" si="332"/>
        <v>#VALUE!</v>
      </c>
      <c r="EA213" s="389" t="e">
        <f t="shared" ca="1" si="333"/>
        <v>#VALUE!</v>
      </c>
      <c r="EB213" s="393" t="e">
        <f t="shared" ca="1" si="334"/>
        <v>#VALUE!</v>
      </c>
      <c r="EC213" s="389" t="e">
        <f t="shared" ca="1" si="335"/>
        <v>#VALUE!</v>
      </c>
      <c r="ED213" s="394"/>
      <c r="EE213" s="372"/>
      <c r="EF213" s="392"/>
      <c r="EG213" s="391"/>
      <c r="EH213" s="391"/>
      <c r="EI213" s="391"/>
      <c r="EJ213" s="372"/>
      <c r="EK213" s="372"/>
      <c r="EL213" s="372"/>
      <c r="EM213" s="372"/>
      <c r="EN213" s="372"/>
      <c r="EO213" s="372"/>
      <c r="EP213" s="372"/>
      <c r="EQ213" s="372"/>
      <c r="ER213" s="372"/>
      <c r="ES213" s="372"/>
      <c r="ET213" s="372"/>
    </row>
    <row r="214" spans="1:150" x14ac:dyDescent="0.2">
      <c r="A214" s="372"/>
      <c r="B214" s="372">
        <v>206</v>
      </c>
      <c r="C214" s="372" t="s">
        <v>301</v>
      </c>
      <c r="D214" s="19"/>
      <c r="E214" s="19"/>
      <c r="F214" s="19"/>
      <c r="G214" s="372"/>
      <c r="H214" s="389">
        <f t="shared" ca="1" si="351"/>
        <v>5.9034854360799018</v>
      </c>
      <c r="I214" s="389">
        <f ca="1">'Site&amp;Soil'!$F$173*EXP('Site&amp;Soil'!$F$174*H214)</f>
        <v>0</v>
      </c>
      <c r="J214" s="389">
        <f t="shared" ca="1" si="270"/>
        <v>0.45000000000000007</v>
      </c>
      <c r="K214" s="389">
        <f t="shared" ca="1" si="354"/>
        <v>0.1373529669593018</v>
      </c>
      <c r="L214" s="390">
        <f t="shared" ca="1" si="271"/>
        <v>1.6719146334472975E-3</v>
      </c>
      <c r="M214" s="391">
        <f t="shared" si="272"/>
        <v>0</v>
      </c>
      <c r="N214" s="392">
        <f t="shared" si="273"/>
        <v>0</v>
      </c>
      <c r="O214" s="392">
        <f t="shared" ca="1" si="336"/>
        <v>5879.7737260756658</v>
      </c>
      <c r="P214" s="391">
        <f t="shared" ca="1" si="337"/>
        <v>0.24044318311388291</v>
      </c>
      <c r="Q214" s="391">
        <f t="shared" ca="1" si="274"/>
        <v>9.8304797339848478E-4</v>
      </c>
      <c r="R214" s="391">
        <f t="shared" ca="1" si="275"/>
        <v>1.2319681774306749E-4</v>
      </c>
      <c r="S214" s="391">
        <f t="shared" ca="1" si="276"/>
        <v>1.910780345900927E-3</v>
      </c>
      <c r="T214" s="389">
        <f t="shared" ca="1" si="277"/>
        <v>5.9053962164258031</v>
      </c>
      <c r="U214" s="389">
        <f t="shared" ca="1" si="278"/>
        <v>0.40742829739161146</v>
      </c>
      <c r="V214" s="393">
        <f t="shared" ca="1" si="279"/>
        <v>1.4232639543449467E-3</v>
      </c>
      <c r="W214" s="389">
        <f t="shared" ca="1" si="280"/>
        <v>-3.1628087874332146E-3</v>
      </c>
      <c r="X214" s="394"/>
      <c r="Y214" s="372"/>
      <c r="Z214" s="389">
        <f t="shared" ca="1" si="352"/>
        <v>6.5333373607500302</v>
      </c>
      <c r="AA214" s="389">
        <f ca="1">'Site&amp;Soil'!$G$173*EXP('Site&amp;Soil'!$G$174*Z214)</f>
        <v>0</v>
      </c>
      <c r="AB214" s="389">
        <f t="shared" ca="1" si="281"/>
        <v>0.41625000000000001</v>
      </c>
      <c r="AC214" s="389">
        <f t="shared" si="355"/>
        <v>0</v>
      </c>
      <c r="AD214" s="390">
        <f t="shared" ca="1" si="282"/>
        <v>0</v>
      </c>
      <c r="AE214" s="391">
        <f t="shared" si="283"/>
        <v>0</v>
      </c>
      <c r="AF214" s="392">
        <f t="shared" si="284"/>
        <v>0</v>
      </c>
      <c r="AG214" s="392">
        <f t="shared" ca="1" si="338"/>
        <v>0</v>
      </c>
      <c r="AH214" s="391">
        <f t="shared" ca="1" si="339"/>
        <v>0</v>
      </c>
      <c r="AI214" s="391">
        <f t="shared" ca="1" si="285"/>
        <v>0</v>
      </c>
      <c r="AJ214" s="391">
        <f t="shared" ca="1" si="286"/>
        <v>0</v>
      </c>
      <c r="AK214" s="391">
        <f t="shared" ca="1" si="287"/>
        <v>2.9596833091427626E-4</v>
      </c>
      <c r="AL214" s="389">
        <f t="shared" ca="1" si="288"/>
        <v>6.5336333290809447</v>
      </c>
      <c r="AM214" s="389">
        <f t="shared" ca="1" si="289"/>
        <v>0.63837487322994324</v>
      </c>
      <c r="AN214" s="393">
        <f t="shared" ca="1" si="290"/>
        <v>0</v>
      </c>
      <c r="AO214" s="389">
        <f t="shared" ca="1" si="291"/>
        <v>3.4192527431710432E-3</v>
      </c>
      <c r="AP214" s="394"/>
      <c r="AQ214" s="372"/>
      <c r="AR214" s="389">
        <f t="shared" ca="1" si="353"/>
        <v>4.699999999999994</v>
      </c>
      <c r="AS214" s="389">
        <f ca="1">'Site&amp;Soil'!$H$173*EXP('Site&amp;Soil'!$H$174*AR214)</f>
        <v>0</v>
      </c>
      <c r="AT214" s="389">
        <f t="shared" ca="1" si="292"/>
        <v>0.38250000000000001</v>
      </c>
      <c r="AU214" s="389">
        <f t="shared" si="356"/>
        <v>0</v>
      </c>
      <c r="AV214" s="390">
        <f t="shared" ca="1" si="293"/>
        <v>0</v>
      </c>
      <c r="AW214" s="391">
        <f t="shared" si="294"/>
        <v>0</v>
      </c>
      <c r="AX214" s="392">
        <f t="shared" si="295"/>
        <v>0</v>
      </c>
      <c r="AY214" s="392">
        <f t="shared" ca="1" si="340"/>
        <v>0</v>
      </c>
      <c r="AZ214" s="391">
        <f t="shared" ca="1" si="341"/>
        <v>0</v>
      </c>
      <c r="BA214" s="391">
        <f t="shared" ca="1" si="296"/>
        <v>0</v>
      </c>
      <c r="BB214" s="391">
        <f t="shared" ca="1" si="297"/>
        <v>0</v>
      </c>
      <c r="BC214" s="391">
        <f t="shared" ca="1" si="298"/>
        <v>0</v>
      </c>
      <c r="BD214" s="389">
        <f t="shared" ca="1" si="299"/>
        <v>4.699999999999994</v>
      </c>
      <c r="BE214" s="389">
        <f t="shared" ca="1" si="300"/>
        <v>0.11474999999999756</v>
      </c>
      <c r="BF214" s="393">
        <f t="shared" ca="1" si="301"/>
        <v>0</v>
      </c>
      <c r="BG214" s="389">
        <f t="shared" ca="1" si="302"/>
        <v>0</v>
      </c>
      <c r="BH214" s="394"/>
      <c r="BI214" s="372"/>
      <c r="BJ214" s="392"/>
      <c r="BK214" s="391"/>
      <c r="BL214" s="391"/>
      <c r="BM214" s="391"/>
      <c r="BN214" s="372"/>
      <c r="BO214" s="372"/>
      <c r="BP214" s="372"/>
      <c r="BQ214" s="372"/>
      <c r="BR214" s="372"/>
      <c r="BS214" s="372"/>
      <c r="BT214" s="372"/>
      <c r="BU214" s="372"/>
      <c r="BV214" s="372"/>
      <c r="BW214" s="372"/>
      <c r="BX214" s="372"/>
      <c r="BZ214" s="19"/>
      <c r="CA214" s="19"/>
      <c r="CB214" s="19"/>
      <c r="CC214" s="372"/>
      <c r="CD214" s="389" t="e">
        <f t="shared" ca="1" si="342"/>
        <v>#VALUE!</v>
      </c>
      <c r="CE214" s="389" t="e">
        <f ca="1">'Site&amp;Soil'!$F$173*EXP('Site&amp;Soil'!$F$174*CD214)</f>
        <v>#VALUE!</v>
      </c>
      <c r="CF214" s="389" t="e">
        <f t="shared" ca="1" si="303"/>
        <v>#VALUE!</v>
      </c>
      <c r="CG214" s="389">
        <f t="shared" si="357"/>
        <v>0</v>
      </c>
      <c r="CH214" s="390" t="e">
        <f t="shared" ca="1" si="304"/>
        <v>#VALUE!</v>
      </c>
      <c r="CI214" s="391">
        <f t="shared" si="305"/>
        <v>0</v>
      </c>
      <c r="CJ214" s="392">
        <f t="shared" si="306"/>
        <v>0</v>
      </c>
      <c r="CK214" s="392" t="e">
        <f t="shared" ca="1" si="343"/>
        <v>#VALUE!</v>
      </c>
      <c r="CL214" s="391" t="e">
        <f t="shared" ca="1" si="344"/>
        <v>#VALUE!</v>
      </c>
      <c r="CM214" s="391" t="e">
        <f t="shared" ca="1" si="307"/>
        <v>#VALUE!</v>
      </c>
      <c r="CN214" s="391" t="e">
        <f t="shared" ca="1" si="308"/>
        <v>#VALUE!</v>
      </c>
      <c r="CO214" s="391" t="e">
        <f t="shared" ca="1" si="309"/>
        <v>#VALUE!</v>
      </c>
      <c r="CP214" s="389" t="e">
        <f t="shared" ca="1" si="310"/>
        <v>#VALUE!</v>
      </c>
      <c r="CQ214" s="389" t="e">
        <f t="shared" ca="1" si="311"/>
        <v>#VALUE!</v>
      </c>
      <c r="CR214" s="393" t="e">
        <f t="shared" ca="1" si="312"/>
        <v>#VALUE!</v>
      </c>
      <c r="CS214" s="389" t="e">
        <f t="shared" ca="1" si="313"/>
        <v>#VALUE!</v>
      </c>
      <c r="CT214" s="394"/>
      <c r="CU214" s="372"/>
      <c r="CV214" s="389" t="e">
        <f t="shared" ca="1" si="345"/>
        <v>#VALUE!</v>
      </c>
      <c r="CW214" s="389" t="e">
        <f ca="1">'Site&amp;Soil'!$G$173*EXP('Site&amp;Soil'!$G$174*CV214)</f>
        <v>#VALUE!</v>
      </c>
      <c r="CX214" s="389" t="e">
        <f t="shared" ca="1" si="314"/>
        <v>#VALUE!</v>
      </c>
      <c r="CY214" s="389">
        <f t="shared" si="358"/>
        <v>0</v>
      </c>
      <c r="CZ214" s="390" t="e">
        <f t="shared" ca="1" si="315"/>
        <v>#VALUE!</v>
      </c>
      <c r="DA214" s="391">
        <f t="shared" si="316"/>
        <v>0</v>
      </c>
      <c r="DB214" s="392">
        <f t="shared" si="317"/>
        <v>0</v>
      </c>
      <c r="DC214" s="392" t="e">
        <f t="shared" ca="1" si="346"/>
        <v>#VALUE!</v>
      </c>
      <c r="DD214" s="391" t="e">
        <f t="shared" ca="1" si="347"/>
        <v>#VALUE!</v>
      </c>
      <c r="DE214" s="391" t="e">
        <f t="shared" ca="1" si="318"/>
        <v>#VALUE!</v>
      </c>
      <c r="DF214" s="391" t="e">
        <f t="shared" ca="1" si="319"/>
        <v>#VALUE!</v>
      </c>
      <c r="DG214" s="391" t="e">
        <f t="shared" ca="1" si="320"/>
        <v>#VALUE!</v>
      </c>
      <c r="DH214" s="389" t="e">
        <f t="shared" ca="1" si="321"/>
        <v>#VALUE!</v>
      </c>
      <c r="DI214" s="389" t="e">
        <f t="shared" ca="1" si="322"/>
        <v>#VALUE!</v>
      </c>
      <c r="DJ214" s="393" t="e">
        <f t="shared" ca="1" si="323"/>
        <v>#VALUE!</v>
      </c>
      <c r="DK214" s="389" t="e">
        <f t="shared" ca="1" si="324"/>
        <v>#VALUE!</v>
      </c>
      <c r="DL214" s="394"/>
      <c r="DM214" s="372"/>
      <c r="DN214" s="389" t="e">
        <f t="shared" ca="1" si="348"/>
        <v>#VALUE!</v>
      </c>
      <c r="DO214" s="389" t="e">
        <f ca="1">'Site&amp;Soil'!$H$173*EXP('Site&amp;Soil'!$H$174*DN214)</f>
        <v>#VALUE!</v>
      </c>
      <c r="DP214" s="389" t="e">
        <f t="shared" ca="1" si="325"/>
        <v>#VALUE!</v>
      </c>
      <c r="DQ214" s="389">
        <f t="shared" si="359"/>
        <v>0</v>
      </c>
      <c r="DR214" s="390" t="e">
        <f t="shared" ca="1" si="326"/>
        <v>#VALUE!</v>
      </c>
      <c r="DS214" s="391">
        <f t="shared" si="327"/>
        <v>0</v>
      </c>
      <c r="DT214" s="392">
        <f t="shared" si="328"/>
        <v>0</v>
      </c>
      <c r="DU214" s="392" t="e">
        <f t="shared" ca="1" si="349"/>
        <v>#VALUE!</v>
      </c>
      <c r="DV214" s="391" t="e">
        <f t="shared" ca="1" si="350"/>
        <v>#VALUE!</v>
      </c>
      <c r="DW214" s="391" t="e">
        <f t="shared" ca="1" si="329"/>
        <v>#VALUE!</v>
      </c>
      <c r="DX214" s="391" t="e">
        <f t="shared" ca="1" si="330"/>
        <v>#VALUE!</v>
      </c>
      <c r="DY214" s="391" t="e">
        <f t="shared" ca="1" si="331"/>
        <v>#VALUE!</v>
      </c>
      <c r="DZ214" s="389" t="e">
        <f t="shared" ca="1" si="332"/>
        <v>#VALUE!</v>
      </c>
      <c r="EA214" s="389" t="e">
        <f t="shared" ca="1" si="333"/>
        <v>#VALUE!</v>
      </c>
      <c r="EB214" s="393" t="e">
        <f t="shared" ca="1" si="334"/>
        <v>#VALUE!</v>
      </c>
      <c r="EC214" s="389" t="e">
        <f t="shared" ca="1" si="335"/>
        <v>#VALUE!</v>
      </c>
      <c r="ED214" s="394"/>
      <c r="EE214" s="372"/>
      <c r="EF214" s="392"/>
      <c r="EG214" s="391"/>
      <c r="EH214" s="391"/>
      <c r="EI214" s="391"/>
      <c r="EJ214" s="372"/>
      <c r="EK214" s="372"/>
      <c r="EL214" s="372"/>
      <c r="EM214" s="372"/>
      <c r="EN214" s="372"/>
      <c r="EO214" s="372"/>
      <c r="EP214" s="372"/>
      <c r="EQ214" s="372"/>
      <c r="ER214" s="372"/>
      <c r="ES214" s="372"/>
      <c r="ET214" s="372"/>
    </row>
    <row r="215" spans="1:150" x14ac:dyDescent="0.2">
      <c r="A215" s="372"/>
      <c r="B215" s="372">
        <v>207</v>
      </c>
      <c r="C215" s="372" t="s">
        <v>302</v>
      </c>
      <c r="D215" s="388"/>
      <c r="E215" s="388"/>
      <c r="F215" s="19"/>
      <c r="G215" s="372"/>
      <c r="H215" s="389">
        <f t="shared" ca="1" si="351"/>
        <v>5.90223340763837</v>
      </c>
      <c r="I215" s="389">
        <f ca="1">'Site&amp;Soil'!$F$173*EXP('Site&amp;Soil'!$F$174*H215)</f>
        <v>0</v>
      </c>
      <c r="J215" s="389">
        <f t="shared" ca="1" si="270"/>
        <v>0.45000000000000007</v>
      </c>
      <c r="K215" s="389">
        <f t="shared" ca="1" si="354"/>
        <v>0.19369872998029833</v>
      </c>
      <c r="L215" s="390">
        <f t="shared" ca="1" si="271"/>
        <v>2.3647614341743292E-3</v>
      </c>
      <c r="M215" s="391">
        <f t="shared" si="272"/>
        <v>0</v>
      </c>
      <c r="N215" s="392">
        <f t="shared" si="273"/>
        <v>0</v>
      </c>
      <c r="O215" s="392">
        <f t="shared" ca="1" si="336"/>
        <v>5855.7343685417791</v>
      </c>
      <c r="P215" s="391">
        <f t="shared" ca="1" si="337"/>
        <v>0.23946013514048442</v>
      </c>
      <c r="Q215" s="391">
        <f t="shared" ca="1" si="274"/>
        <v>1.3847414803496768E-3</v>
      </c>
      <c r="R215" s="391">
        <f t="shared" ca="1" si="275"/>
        <v>1.7343661825489461E-4</v>
      </c>
      <c r="S215" s="391">
        <f t="shared" ca="1" si="276"/>
        <v>2.691788582432849E-3</v>
      </c>
      <c r="T215" s="389">
        <f t="shared" ca="1" si="277"/>
        <v>5.9049251962208027</v>
      </c>
      <c r="U215" s="389">
        <f t="shared" ca="1" si="278"/>
        <v>0.40721633829936127</v>
      </c>
      <c r="V215" s="393">
        <f t="shared" ca="1" si="279"/>
        <v>2.0039051611771097E-3</v>
      </c>
      <c r="W215" s="389">
        <f t="shared" ca="1" si="280"/>
        <v>-4.4531225803935764E-3</v>
      </c>
      <c r="X215" s="394"/>
      <c r="Y215" s="372"/>
      <c r="Z215" s="389">
        <f t="shared" ca="1" si="352"/>
        <v>6.5370525818241161</v>
      </c>
      <c r="AA215" s="389">
        <f ca="1">'Site&amp;Soil'!$G$173*EXP('Site&amp;Soil'!$G$174*Z215)</f>
        <v>0</v>
      </c>
      <c r="AB215" s="389">
        <f t="shared" ca="1" si="281"/>
        <v>0.41625000000000001</v>
      </c>
      <c r="AC215" s="389">
        <f t="shared" si="355"/>
        <v>0</v>
      </c>
      <c r="AD215" s="390">
        <f t="shared" ca="1" si="282"/>
        <v>0</v>
      </c>
      <c r="AE215" s="391">
        <f t="shared" si="283"/>
        <v>0</v>
      </c>
      <c r="AF215" s="392">
        <f t="shared" si="284"/>
        <v>0</v>
      </c>
      <c r="AG215" s="392">
        <f t="shared" ca="1" si="338"/>
        <v>0</v>
      </c>
      <c r="AH215" s="391">
        <f t="shared" ca="1" si="339"/>
        <v>0</v>
      </c>
      <c r="AI215" s="391">
        <f t="shared" ca="1" si="285"/>
        <v>0</v>
      </c>
      <c r="AJ215" s="391">
        <f t="shared" ca="1" si="286"/>
        <v>0</v>
      </c>
      <c r="AK215" s="391">
        <f t="shared" ca="1" si="287"/>
        <v>4.1666454836010718E-4</v>
      </c>
      <c r="AL215" s="389">
        <f t="shared" ca="1" si="288"/>
        <v>6.537469246372476</v>
      </c>
      <c r="AM215" s="389">
        <f t="shared" ca="1" si="289"/>
        <v>0.6399715738025431</v>
      </c>
      <c r="AN215" s="393">
        <f t="shared" ca="1" si="290"/>
        <v>0</v>
      </c>
      <c r="AO215" s="389">
        <f t="shared" ca="1" si="291"/>
        <v>4.8141865733984613E-3</v>
      </c>
      <c r="AP215" s="394"/>
      <c r="AQ215" s="372"/>
      <c r="AR215" s="389">
        <f t="shared" ca="1" si="353"/>
        <v>4.699999999999994</v>
      </c>
      <c r="AS215" s="389">
        <f ca="1">'Site&amp;Soil'!$H$173*EXP('Site&amp;Soil'!$H$174*AR215)</f>
        <v>0</v>
      </c>
      <c r="AT215" s="389">
        <f t="shared" ca="1" si="292"/>
        <v>0.38250000000000001</v>
      </c>
      <c r="AU215" s="389">
        <f t="shared" si="356"/>
        <v>0</v>
      </c>
      <c r="AV215" s="390">
        <f t="shared" ca="1" si="293"/>
        <v>0</v>
      </c>
      <c r="AW215" s="391">
        <f t="shared" si="294"/>
        <v>0</v>
      </c>
      <c r="AX215" s="392">
        <f t="shared" si="295"/>
        <v>0</v>
      </c>
      <c r="AY215" s="392">
        <f t="shared" ca="1" si="340"/>
        <v>0</v>
      </c>
      <c r="AZ215" s="391">
        <f t="shared" ca="1" si="341"/>
        <v>0</v>
      </c>
      <c r="BA215" s="391">
        <f t="shared" ca="1" si="296"/>
        <v>0</v>
      </c>
      <c r="BB215" s="391">
        <f t="shared" ca="1" si="297"/>
        <v>0</v>
      </c>
      <c r="BC215" s="391">
        <f t="shared" ca="1" si="298"/>
        <v>0</v>
      </c>
      <c r="BD215" s="389">
        <f t="shared" ca="1" si="299"/>
        <v>4.699999999999994</v>
      </c>
      <c r="BE215" s="389">
        <f t="shared" ca="1" si="300"/>
        <v>0.11474999999999756</v>
      </c>
      <c r="BF215" s="393">
        <f t="shared" ca="1" si="301"/>
        <v>0</v>
      </c>
      <c r="BG215" s="389">
        <f t="shared" ca="1" si="302"/>
        <v>0</v>
      </c>
      <c r="BH215" s="394"/>
      <c r="BI215" s="372"/>
      <c r="BJ215" s="392"/>
      <c r="BK215" s="391"/>
      <c r="BL215" s="391"/>
      <c r="BM215" s="391"/>
      <c r="BN215" s="372"/>
      <c r="BO215" s="372"/>
      <c r="BP215" s="372"/>
      <c r="BQ215" s="372"/>
      <c r="BR215" s="372"/>
      <c r="BS215" s="372"/>
      <c r="BT215" s="372"/>
      <c r="BU215" s="372"/>
      <c r="BV215" s="372"/>
      <c r="BW215" s="372"/>
      <c r="BX215" s="372"/>
      <c r="BZ215" s="388"/>
      <c r="CA215" s="388"/>
      <c r="CB215" s="19"/>
      <c r="CC215" s="372"/>
      <c r="CD215" s="389" t="e">
        <f t="shared" ca="1" si="342"/>
        <v>#VALUE!</v>
      </c>
      <c r="CE215" s="389" t="e">
        <f ca="1">'Site&amp;Soil'!$F$173*EXP('Site&amp;Soil'!$F$174*CD215)</f>
        <v>#VALUE!</v>
      </c>
      <c r="CF215" s="389" t="e">
        <f t="shared" ca="1" si="303"/>
        <v>#VALUE!</v>
      </c>
      <c r="CG215" s="389">
        <f t="shared" si="357"/>
        <v>0</v>
      </c>
      <c r="CH215" s="390" t="e">
        <f t="shared" ca="1" si="304"/>
        <v>#VALUE!</v>
      </c>
      <c r="CI215" s="391">
        <f t="shared" si="305"/>
        <v>0</v>
      </c>
      <c r="CJ215" s="392">
        <f t="shared" si="306"/>
        <v>0</v>
      </c>
      <c r="CK215" s="392" t="e">
        <f t="shared" ca="1" si="343"/>
        <v>#VALUE!</v>
      </c>
      <c r="CL215" s="391" t="e">
        <f t="shared" ca="1" si="344"/>
        <v>#VALUE!</v>
      </c>
      <c r="CM215" s="391" t="e">
        <f t="shared" ca="1" si="307"/>
        <v>#VALUE!</v>
      </c>
      <c r="CN215" s="391" t="e">
        <f t="shared" ca="1" si="308"/>
        <v>#VALUE!</v>
      </c>
      <c r="CO215" s="391" t="e">
        <f t="shared" ca="1" si="309"/>
        <v>#VALUE!</v>
      </c>
      <c r="CP215" s="389" t="e">
        <f t="shared" ca="1" si="310"/>
        <v>#VALUE!</v>
      </c>
      <c r="CQ215" s="389" t="e">
        <f t="shared" ca="1" si="311"/>
        <v>#VALUE!</v>
      </c>
      <c r="CR215" s="393" t="e">
        <f t="shared" ca="1" si="312"/>
        <v>#VALUE!</v>
      </c>
      <c r="CS215" s="389" t="e">
        <f t="shared" ca="1" si="313"/>
        <v>#VALUE!</v>
      </c>
      <c r="CT215" s="394"/>
      <c r="CU215" s="372"/>
      <c r="CV215" s="389" t="e">
        <f t="shared" ca="1" si="345"/>
        <v>#VALUE!</v>
      </c>
      <c r="CW215" s="389" t="e">
        <f ca="1">'Site&amp;Soil'!$G$173*EXP('Site&amp;Soil'!$G$174*CV215)</f>
        <v>#VALUE!</v>
      </c>
      <c r="CX215" s="389" t="e">
        <f t="shared" ca="1" si="314"/>
        <v>#VALUE!</v>
      </c>
      <c r="CY215" s="389">
        <f t="shared" si="358"/>
        <v>0</v>
      </c>
      <c r="CZ215" s="390" t="e">
        <f t="shared" ca="1" si="315"/>
        <v>#VALUE!</v>
      </c>
      <c r="DA215" s="391">
        <f t="shared" si="316"/>
        <v>0</v>
      </c>
      <c r="DB215" s="392">
        <f t="shared" si="317"/>
        <v>0</v>
      </c>
      <c r="DC215" s="392" t="e">
        <f t="shared" ca="1" si="346"/>
        <v>#VALUE!</v>
      </c>
      <c r="DD215" s="391" t="e">
        <f t="shared" ca="1" si="347"/>
        <v>#VALUE!</v>
      </c>
      <c r="DE215" s="391" t="e">
        <f t="shared" ca="1" si="318"/>
        <v>#VALUE!</v>
      </c>
      <c r="DF215" s="391" t="e">
        <f t="shared" ca="1" si="319"/>
        <v>#VALUE!</v>
      </c>
      <c r="DG215" s="391" t="e">
        <f t="shared" ca="1" si="320"/>
        <v>#VALUE!</v>
      </c>
      <c r="DH215" s="389" t="e">
        <f t="shared" ca="1" si="321"/>
        <v>#VALUE!</v>
      </c>
      <c r="DI215" s="389" t="e">
        <f t="shared" ca="1" si="322"/>
        <v>#VALUE!</v>
      </c>
      <c r="DJ215" s="393" t="e">
        <f t="shared" ca="1" si="323"/>
        <v>#VALUE!</v>
      </c>
      <c r="DK215" s="389" t="e">
        <f t="shared" ca="1" si="324"/>
        <v>#VALUE!</v>
      </c>
      <c r="DL215" s="394"/>
      <c r="DM215" s="372"/>
      <c r="DN215" s="389" t="e">
        <f t="shared" ca="1" si="348"/>
        <v>#VALUE!</v>
      </c>
      <c r="DO215" s="389" t="e">
        <f ca="1">'Site&amp;Soil'!$H$173*EXP('Site&amp;Soil'!$H$174*DN215)</f>
        <v>#VALUE!</v>
      </c>
      <c r="DP215" s="389" t="e">
        <f t="shared" ca="1" si="325"/>
        <v>#VALUE!</v>
      </c>
      <c r="DQ215" s="389">
        <f t="shared" si="359"/>
        <v>0</v>
      </c>
      <c r="DR215" s="390" t="e">
        <f t="shared" ca="1" si="326"/>
        <v>#VALUE!</v>
      </c>
      <c r="DS215" s="391">
        <f t="shared" si="327"/>
        <v>0</v>
      </c>
      <c r="DT215" s="392">
        <f t="shared" si="328"/>
        <v>0</v>
      </c>
      <c r="DU215" s="392" t="e">
        <f t="shared" ca="1" si="349"/>
        <v>#VALUE!</v>
      </c>
      <c r="DV215" s="391" t="e">
        <f t="shared" ca="1" si="350"/>
        <v>#VALUE!</v>
      </c>
      <c r="DW215" s="391" t="e">
        <f t="shared" ca="1" si="329"/>
        <v>#VALUE!</v>
      </c>
      <c r="DX215" s="391" t="e">
        <f t="shared" ca="1" si="330"/>
        <v>#VALUE!</v>
      </c>
      <c r="DY215" s="391" t="e">
        <f t="shared" ca="1" si="331"/>
        <v>#VALUE!</v>
      </c>
      <c r="DZ215" s="389" t="e">
        <f t="shared" ca="1" si="332"/>
        <v>#VALUE!</v>
      </c>
      <c r="EA215" s="389" t="e">
        <f t="shared" ca="1" si="333"/>
        <v>#VALUE!</v>
      </c>
      <c r="EB215" s="393" t="e">
        <f t="shared" ca="1" si="334"/>
        <v>#VALUE!</v>
      </c>
      <c r="EC215" s="389" t="e">
        <f t="shared" ca="1" si="335"/>
        <v>#VALUE!</v>
      </c>
      <c r="ED215" s="394"/>
      <c r="EE215" s="372"/>
      <c r="EF215" s="392"/>
      <c r="EG215" s="391"/>
      <c r="EH215" s="391"/>
      <c r="EI215" s="391"/>
      <c r="EJ215" s="372"/>
      <c r="EK215" s="372"/>
      <c r="EL215" s="372"/>
      <c r="EM215" s="372"/>
      <c r="EN215" s="372"/>
      <c r="EO215" s="372"/>
      <c r="EP215" s="372"/>
      <c r="EQ215" s="372"/>
      <c r="ER215" s="372"/>
      <c r="ES215" s="372"/>
      <c r="ET215" s="372"/>
    </row>
    <row r="216" spans="1:150" x14ac:dyDescent="0.2">
      <c r="A216" s="372"/>
      <c r="B216" s="372">
        <v>208</v>
      </c>
      <c r="C216" s="372" t="s">
        <v>303</v>
      </c>
      <c r="D216" s="388"/>
      <c r="E216" s="388"/>
      <c r="F216" s="19"/>
      <c r="G216" s="372"/>
      <c r="H216" s="389">
        <f t="shared" ca="1" si="351"/>
        <v>5.900472073640409</v>
      </c>
      <c r="I216" s="389">
        <f ca="1">'Site&amp;Soil'!$F$173*EXP('Site&amp;Soil'!$F$174*H216)</f>
        <v>0</v>
      </c>
      <c r="J216" s="389">
        <f t="shared" ca="1" si="270"/>
        <v>0.45000000000000007</v>
      </c>
      <c r="K216" s="389">
        <f t="shared" ca="1" si="354"/>
        <v>0.2566091252630372</v>
      </c>
      <c r="L216" s="390">
        <f t="shared" ca="1" si="271"/>
        <v>3.1458609249880708E-3</v>
      </c>
      <c r="M216" s="391">
        <f t="shared" si="272"/>
        <v>0</v>
      </c>
      <c r="N216" s="392">
        <f t="shared" si="273"/>
        <v>0</v>
      </c>
      <c r="O216" s="392">
        <f t="shared" ca="1" si="336"/>
        <v>5821.8720378733697</v>
      </c>
      <c r="P216" s="391">
        <f t="shared" ca="1" si="337"/>
        <v>0.23807539366013475</v>
      </c>
      <c r="Q216" s="391">
        <f t="shared" ca="1" si="274"/>
        <v>1.8314799754226504E-3</v>
      </c>
      <c r="R216" s="391">
        <f t="shared" ca="1" si="275"/>
        <v>2.2920272836196031E-4</v>
      </c>
      <c r="S216" s="391">
        <f t="shared" ca="1" si="276"/>
        <v>3.5606161045793109E-3</v>
      </c>
      <c r="T216" s="389">
        <f t="shared" ca="1" si="277"/>
        <v>5.9040326897449882</v>
      </c>
      <c r="U216" s="389">
        <f t="shared" ca="1" si="278"/>
        <v>0.40681471038524475</v>
      </c>
      <c r="V216" s="393">
        <f t="shared" ca="1" si="279"/>
        <v>2.6466799938046773E-3</v>
      </c>
      <c r="W216" s="389">
        <f t="shared" ca="1" si="280"/>
        <v>-5.8815110973437267E-3</v>
      </c>
      <c r="X216" s="394"/>
      <c r="Y216" s="372"/>
      <c r="Z216" s="389">
        <f t="shared" ca="1" si="352"/>
        <v>6.5422834329458741</v>
      </c>
      <c r="AA216" s="389">
        <f ca="1">'Site&amp;Soil'!$G$173*EXP('Site&amp;Soil'!$G$174*Z216)</f>
        <v>0</v>
      </c>
      <c r="AB216" s="389">
        <f t="shared" ca="1" si="281"/>
        <v>0.41625000000000001</v>
      </c>
      <c r="AC216" s="389">
        <f t="shared" si="355"/>
        <v>0</v>
      </c>
      <c r="AD216" s="390">
        <f t="shared" ca="1" si="282"/>
        <v>0</v>
      </c>
      <c r="AE216" s="391">
        <f t="shared" si="283"/>
        <v>0</v>
      </c>
      <c r="AF216" s="392">
        <f t="shared" si="284"/>
        <v>0</v>
      </c>
      <c r="AG216" s="392">
        <f t="shared" ca="1" si="338"/>
        <v>0</v>
      </c>
      <c r="AH216" s="391">
        <f t="shared" ca="1" si="339"/>
        <v>0</v>
      </c>
      <c r="AI216" s="391">
        <f t="shared" ca="1" si="285"/>
        <v>0</v>
      </c>
      <c r="AJ216" s="391">
        <f t="shared" ca="1" si="286"/>
        <v>0</v>
      </c>
      <c r="AK216" s="391">
        <f t="shared" ca="1" si="287"/>
        <v>5.5063718525395864E-4</v>
      </c>
      <c r="AL216" s="389">
        <f t="shared" ca="1" si="288"/>
        <v>6.5428340701311285</v>
      </c>
      <c r="AM216" s="389">
        <f t="shared" ca="1" si="289"/>
        <v>0.64220468169208222</v>
      </c>
      <c r="AN216" s="393">
        <f t="shared" ca="1" si="290"/>
        <v>0</v>
      </c>
      <c r="AO216" s="389">
        <f t="shared" ca="1" si="291"/>
        <v>6.3583903755067318E-3</v>
      </c>
      <c r="AP216" s="394"/>
      <c r="AQ216" s="372"/>
      <c r="AR216" s="389">
        <f t="shared" ca="1" si="353"/>
        <v>4.699999999999994</v>
      </c>
      <c r="AS216" s="389">
        <f ca="1">'Site&amp;Soil'!$H$173*EXP('Site&amp;Soil'!$H$174*AR216)</f>
        <v>0</v>
      </c>
      <c r="AT216" s="389">
        <f t="shared" ca="1" si="292"/>
        <v>0.38250000000000001</v>
      </c>
      <c r="AU216" s="389">
        <f t="shared" si="356"/>
        <v>0</v>
      </c>
      <c r="AV216" s="390">
        <f t="shared" ca="1" si="293"/>
        <v>0</v>
      </c>
      <c r="AW216" s="391">
        <f t="shared" si="294"/>
        <v>0</v>
      </c>
      <c r="AX216" s="392">
        <f t="shared" si="295"/>
        <v>0</v>
      </c>
      <c r="AY216" s="392">
        <f t="shared" ca="1" si="340"/>
        <v>0</v>
      </c>
      <c r="AZ216" s="391">
        <f t="shared" ca="1" si="341"/>
        <v>0</v>
      </c>
      <c r="BA216" s="391">
        <f t="shared" ca="1" si="296"/>
        <v>0</v>
      </c>
      <c r="BB216" s="391">
        <f t="shared" ca="1" si="297"/>
        <v>0</v>
      </c>
      <c r="BC216" s="391">
        <f t="shared" ca="1" si="298"/>
        <v>0</v>
      </c>
      <c r="BD216" s="389">
        <f t="shared" ca="1" si="299"/>
        <v>4.699999999999994</v>
      </c>
      <c r="BE216" s="389">
        <f t="shared" ca="1" si="300"/>
        <v>0.11474999999999756</v>
      </c>
      <c r="BF216" s="393">
        <f t="shared" ca="1" si="301"/>
        <v>0</v>
      </c>
      <c r="BG216" s="389">
        <f t="shared" ca="1" si="302"/>
        <v>0</v>
      </c>
      <c r="BH216" s="394"/>
      <c r="BI216" s="372"/>
      <c r="BJ216" s="392"/>
      <c r="BK216" s="391"/>
      <c r="BL216" s="391"/>
      <c r="BM216" s="391"/>
      <c r="BN216" s="372"/>
      <c r="BO216" s="372"/>
      <c r="BP216" s="372"/>
      <c r="BQ216" s="372"/>
      <c r="BR216" s="372"/>
      <c r="BS216" s="372"/>
      <c r="BT216" s="372"/>
      <c r="BU216" s="372"/>
      <c r="BV216" s="372"/>
      <c r="BW216" s="372"/>
      <c r="BX216" s="372"/>
      <c r="BZ216" s="388"/>
      <c r="CA216" s="388"/>
      <c r="CB216" s="19"/>
      <c r="CC216" s="372"/>
      <c r="CD216" s="389" t="e">
        <f t="shared" ca="1" si="342"/>
        <v>#VALUE!</v>
      </c>
      <c r="CE216" s="389" t="e">
        <f ca="1">'Site&amp;Soil'!$F$173*EXP('Site&amp;Soil'!$F$174*CD216)</f>
        <v>#VALUE!</v>
      </c>
      <c r="CF216" s="389" t="e">
        <f t="shared" ca="1" si="303"/>
        <v>#VALUE!</v>
      </c>
      <c r="CG216" s="389">
        <f t="shared" si="357"/>
        <v>0</v>
      </c>
      <c r="CH216" s="390" t="e">
        <f t="shared" ca="1" si="304"/>
        <v>#VALUE!</v>
      </c>
      <c r="CI216" s="391">
        <f t="shared" si="305"/>
        <v>0</v>
      </c>
      <c r="CJ216" s="392">
        <f t="shared" si="306"/>
        <v>0</v>
      </c>
      <c r="CK216" s="392" t="e">
        <f t="shared" ca="1" si="343"/>
        <v>#VALUE!</v>
      </c>
      <c r="CL216" s="391" t="e">
        <f t="shared" ca="1" si="344"/>
        <v>#VALUE!</v>
      </c>
      <c r="CM216" s="391" t="e">
        <f t="shared" ca="1" si="307"/>
        <v>#VALUE!</v>
      </c>
      <c r="CN216" s="391" t="e">
        <f t="shared" ca="1" si="308"/>
        <v>#VALUE!</v>
      </c>
      <c r="CO216" s="391" t="e">
        <f t="shared" ca="1" si="309"/>
        <v>#VALUE!</v>
      </c>
      <c r="CP216" s="389" t="e">
        <f t="shared" ca="1" si="310"/>
        <v>#VALUE!</v>
      </c>
      <c r="CQ216" s="389" t="e">
        <f t="shared" ca="1" si="311"/>
        <v>#VALUE!</v>
      </c>
      <c r="CR216" s="393" t="e">
        <f t="shared" ca="1" si="312"/>
        <v>#VALUE!</v>
      </c>
      <c r="CS216" s="389" t="e">
        <f t="shared" ca="1" si="313"/>
        <v>#VALUE!</v>
      </c>
      <c r="CT216" s="394"/>
      <c r="CU216" s="372"/>
      <c r="CV216" s="389" t="e">
        <f t="shared" ca="1" si="345"/>
        <v>#VALUE!</v>
      </c>
      <c r="CW216" s="389" t="e">
        <f ca="1">'Site&amp;Soil'!$G$173*EXP('Site&amp;Soil'!$G$174*CV216)</f>
        <v>#VALUE!</v>
      </c>
      <c r="CX216" s="389" t="e">
        <f t="shared" ca="1" si="314"/>
        <v>#VALUE!</v>
      </c>
      <c r="CY216" s="389">
        <f t="shared" si="358"/>
        <v>0</v>
      </c>
      <c r="CZ216" s="390" t="e">
        <f t="shared" ca="1" si="315"/>
        <v>#VALUE!</v>
      </c>
      <c r="DA216" s="391">
        <f t="shared" si="316"/>
        <v>0</v>
      </c>
      <c r="DB216" s="392">
        <f t="shared" si="317"/>
        <v>0</v>
      </c>
      <c r="DC216" s="392" t="e">
        <f t="shared" ca="1" si="346"/>
        <v>#VALUE!</v>
      </c>
      <c r="DD216" s="391" t="e">
        <f t="shared" ca="1" si="347"/>
        <v>#VALUE!</v>
      </c>
      <c r="DE216" s="391" t="e">
        <f t="shared" ca="1" si="318"/>
        <v>#VALUE!</v>
      </c>
      <c r="DF216" s="391" t="e">
        <f t="shared" ca="1" si="319"/>
        <v>#VALUE!</v>
      </c>
      <c r="DG216" s="391" t="e">
        <f t="shared" ca="1" si="320"/>
        <v>#VALUE!</v>
      </c>
      <c r="DH216" s="389" t="e">
        <f t="shared" ca="1" si="321"/>
        <v>#VALUE!</v>
      </c>
      <c r="DI216" s="389" t="e">
        <f t="shared" ca="1" si="322"/>
        <v>#VALUE!</v>
      </c>
      <c r="DJ216" s="393" t="e">
        <f t="shared" ca="1" si="323"/>
        <v>#VALUE!</v>
      </c>
      <c r="DK216" s="389" t="e">
        <f t="shared" ca="1" si="324"/>
        <v>#VALUE!</v>
      </c>
      <c r="DL216" s="394"/>
      <c r="DM216" s="372"/>
      <c r="DN216" s="389" t="e">
        <f t="shared" ca="1" si="348"/>
        <v>#VALUE!</v>
      </c>
      <c r="DO216" s="389" t="e">
        <f ca="1">'Site&amp;Soil'!$H$173*EXP('Site&amp;Soil'!$H$174*DN216)</f>
        <v>#VALUE!</v>
      </c>
      <c r="DP216" s="389" t="e">
        <f t="shared" ca="1" si="325"/>
        <v>#VALUE!</v>
      </c>
      <c r="DQ216" s="389">
        <f t="shared" si="359"/>
        <v>0</v>
      </c>
      <c r="DR216" s="390" t="e">
        <f t="shared" ca="1" si="326"/>
        <v>#VALUE!</v>
      </c>
      <c r="DS216" s="391">
        <f t="shared" si="327"/>
        <v>0</v>
      </c>
      <c r="DT216" s="392">
        <f t="shared" si="328"/>
        <v>0</v>
      </c>
      <c r="DU216" s="392" t="e">
        <f t="shared" ca="1" si="349"/>
        <v>#VALUE!</v>
      </c>
      <c r="DV216" s="391" t="e">
        <f t="shared" ca="1" si="350"/>
        <v>#VALUE!</v>
      </c>
      <c r="DW216" s="391" t="e">
        <f t="shared" ca="1" si="329"/>
        <v>#VALUE!</v>
      </c>
      <c r="DX216" s="391" t="e">
        <f t="shared" ca="1" si="330"/>
        <v>#VALUE!</v>
      </c>
      <c r="DY216" s="391" t="e">
        <f t="shared" ca="1" si="331"/>
        <v>#VALUE!</v>
      </c>
      <c r="DZ216" s="389" t="e">
        <f t="shared" ca="1" si="332"/>
        <v>#VALUE!</v>
      </c>
      <c r="EA216" s="389" t="e">
        <f t="shared" ca="1" si="333"/>
        <v>#VALUE!</v>
      </c>
      <c r="EB216" s="393" t="e">
        <f t="shared" ca="1" si="334"/>
        <v>#VALUE!</v>
      </c>
      <c r="EC216" s="389" t="e">
        <f t="shared" ca="1" si="335"/>
        <v>#VALUE!</v>
      </c>
      <c r="ED216" s="394"/>
      <c r="EE216" s="372"/>
      <c r="EF216" s="392"/>
      <c r="EG216" s="391"/>
      <c r="EH216" s="391"/>
      <c r="EI216" s="391"/>
      <c r="EJ216" s="372"/>
      <c r="EK216" s="372"/>
      <c r="EL216" s="372"/>
      <c r="EM216" s="372"/>
      <c r="EN216" s="372"/>
      <c r="EO216" s="372"/>
      <c r="EP216" s="372"/>
      <c r="EQ216" s="372"/>
      <c r="ER216" s="372"/>
      <c r="ES216" s="372"/>
      <c r="ET216" s="372"/>
    </row>
    <row r="217" spans="1:150" x14ac:dyDescent="0.2">
      <c r="A217" s="372"/>
      <c r="B217" s="372">
        <v>209</v>
      </c>
      <c r="C217" s="372" t="s">
        <v>304</v>
      </c>
      <c r="D217" s="388"/>
      <c r="E217" s="388"/>
      <c r="F217" s="19"/>
      <c r="G217" s="372"/>
      <c r="H217" s="389">
        <f t="shared" ca="1" si="351"/>
        <v>5.8981511786476446</v>
      </c>
      <c r="I217" s="389">
        <f ca="1">'Site&amp;Soil'!$F$173*EXP('Site&amp;Soil'!$F$174*H217)</f>
        <v>0</v>
      </c>
      <c r="J217" s="389">
        <f t="shared" ca="1" si="270"/>
        <v>0.45000000000000007</v>
      </c>
      <c r="K217" s="389">
        <f t="shared" ca="1" si="354"/>
        <v>0.31935521622611851</v>
      </c>
      <c r="L217" s="390">
        <f t="shared" ca="1" si="271"/>
        <v>3.9366067719587257E-3</v>
      </c>
      <c r="M217" s="391">
        <f t="shared" si="272"/>
        <v>0</v>
      </c>
      <c r="N217" s="392">
        <f t="shared" si="273"/>
        <v>0</v>
      </c>
      <c r="O217" s="392">
        <f t="shared" ca="1" si="336"/>
        <v>5777.0852084034595</v>
      </c>
      <c r="P217" s="391">
        <f t="shared" ca="1" si="337"/>
        <v>0.23624391368471209</v>
      </c>
      <c r="Q217" s="391">
        <f t="shared" ca="1" si="274"/>
        <v>2.2742112753583645E-3</v>
      </c>
      <c r="R217" s="391">
        <f t="shared" ca="1" si="275"/>
        <v>2.8430406127440827E-4</v>
      </c>
      <c r="S217" s="391">
        <f t="shared" ca="1" si="276"/>
        <v>4.4220160312976797E-3</v>
      </c>
      <c r="T217" s="389">
        <f t="shared" ca="1" si="277"/>
        <v>5.9025731946789426</v>
      </c>
      <c r="U217" s="389">
        <f t="shared" ca="1" si="278"/>
        <v>0.40615793760552421</v>
      </c>
      <c r="V217" s="393">
        <f t="shared" ca="1" si="279"/>
        <v>3.2774958765070775E-3</v>
      </c>
      <c r="W217" s="389">
        <f t="shared" ca="1" si="280"/>
        <v>-7.2833241700157271E-3</v>
      </c>
      <c r="X217" s="394"/>
      <c r="Y217" s="372"/>
      <c r="Z217" s="389">
        <f t="shared" ca="1" si="352"/>
        <v>6.5491924605066352</v>
      </c>
      <c r="AA217" s="389">
        <f ca="1">'Site&amp;Soil'!$G$173*EXP('Site&amp;Soil'!$G$174*Z217)</f>
        <v>0</v>
      </c>
      <c r="AB217" s="389">
        <f t="shared" ca="1" si="281"/>
        <v>0.41625000000000001</v>
      </c>
      <c r="AC217" s="389">
        <f t="shared" si="355"/>
        <v>0</v>
      </c>
      <c r="AD217" s="390">
        <f t="shared" ca="1" si="282"/>
        <v>0</v>
      </c>
      <c r="AE217" s="391">
        <f t="shared" si="283"/>
        <v>0</v>
      </c>
      <c r="AF217" s="392">
        <f t="shared" si="284"/>
        <v>0</v>
      </c>
      <c r="AG217" s="392">
        <f t="shared" ca="1" si="338"/>
        <v>0</v>
      </c>
      <c r="AH217" s="391">
        <f t="shared" ca="1" si="339"/>
        <v>0</v>
      </c>
      <c r="AI217" s="391">
        <f t="shared" ca="1" si="285"/>
        <v>0</v>
      </c>
      <c r="AJ217" s="391">
        <f t="shared" ca="1" si="286"/>
        <v>0</v>
      </c>
      <c r="AK217" s="391">
        <f t="shared" ca="1" si="287"/>
        <v>6.8301275981839818E-4</v>
      </c>
      <c r="AL217" s="389">
        <f t="shared" ca="1" si="288"/>
        <v>6.5498754732664537</v>
      </c>
      <c r="AM217" s="389">
        <f t="shared" ca="1" si="289"/>
        <v>0.64513566574716141</v>
      </c>
      <c r="AN217" s="393">
        <f t="shared" ca="1" si="290"/>
        <v>0</v>
      </c>
      <c r="AO217" s="389">
        <f t="shared" ca="1" si="291"/>
        <v>7.8738639675845698E-3</v>
      </c>
      <c r="AP217" s="394"/>
      <c r="AQ217" s="372"/>
      <c r="AR217" s="389">
        <f t="shared" ca="1" si="353"/>
        <v>4.699999999999994</v>
      </c>
      <c r="AS217" s="389">
        <f ca="1">'Site&amp;Soil'!$H$173*EXP('Site&amp;Soil'!$H$174*AR217)</f>
        <v>0</v>
      </c>
      <c r="AT217" s="389">
        <f t="shared" ca="1" si="292"/>
        <v>0.38250000000000001</v>
      </c>
      <c r="AU217" s="389">
        <f t="shared" si="356"/>
        <v>0</v>
      </c>
      <c r="AV217" s="390">
        <f t="shared" ca="1" si="293"/>
        <v>0</v>
      </c>
      <c r="AW217" s="391">
        <f t="shared" si="294"/>
        <v>0</v>
      </c>
      <c r="AX217" s="392">
        <f t="shared" si="295"/>
        <v>0</v>
      </c>
      <c r="AY217" s="392">
        <f t="shared" ca="1" si="340"/>
        <v>0</v>
      </c>
      <c r="AZ217" s="391">
        <f t="shared" ca="1" si="341"/>
        <v>0</v>
      </c>
      <c r="BA217" s="391">
        <f t="shared" ca="1" si="296"/>
        <v>0</v>
      </c>
      <c r="BB217" s="391">
        <f t="shared" ca="1" si="297"/>
        <v>0</v>
      </c>
      <c r="BC217" s="391">
        <f t="shared" ca="1" si="298"/>
        <v>0</v>
      </c>
      <c r="BD217" s="389">
        <f t="shared" ca="1" si="299"/>
        <v>4.699999999999994</v>
      </c>
      <c r="BE217" s="389">
        <f t="shared" ca="1" si="300"/>
        <v>0.11474999999999756</v>
      </c>
      <c r="BF217" s="393">
        <f t="shared" ca="1" si="301"/>
        <v>0</v>
      </c>
      <c r="BG217" s="389">
        <f t="shared" ca="1" si="302"/>
        <v>0</v>
      </c>
      <c r="BH217" s="394"/>
      <c r="BI217" s="372"/>
      <c r="BJ217" s="392"/>
      <c r="BK217" s="391"/>
      <c r="BL217" s="391"/>
      <c r="BM217" s="391"/>
      <c r="BN217" s="372"/>
      <c r="BO217" s="372"/>
      <c r="BP217" s="372"/>
      <c r="BQ217" s="372"/>
      <c r="BR217" s="372"/>
      <c r="BS217" s="372"/>
      <c r="BT217" s="372"/>
      <c r="BU217" s="372"/>
      <c r="BV217" s="372"/>
      <c r="BW217" s="372"/>
      <c r="BX217" s="372"/>
      <c r="BZ217" s="388"/>
      <c r="CA217" s="388"/>
      <c r="CB217" s="19"/>
      <c r="CC217" s="372"/>
      <c r="CD217" s="389" t="e">
        <f t="shared" ca="1" si="342"/>
        <v>#VALUE!</v>
      </c>
      <c r="CE217" s="389" t="e">
        <f ca="1">'Site&amp;Soil'!$F$173*EXP('Site&amp;Soil'!$F$174*CD217)</f>
        <v>#VALUE!</v>
      </c>
      <c r="CF217" s="389" t="e">
        <f t="shared" ca="1" si="303"/>
        <v>#VALUE!</v>
      </c>
      <c r="CG217" s="389">
        <f t="shared" si="357"/>
        <v>0</v>
      </c>
      <c r="CH217" s="390" t="e">
        <f t="shared" ca="1" si="304"/>
        <v>#VALUE!</v>
      </c>
      <c r="CI217" s="391">
        <f t="shared" si="305"/>
        <v>0</v>
      </c>
      <c r="CJ217" s="392">
        <f t="shared" si="306"/>
        <v>0</v>
      </c>
      <c r="CK217" s="392" t="e">
        <f t="shared" ca="1" si="343"/>
        <v>#VALUE!</v>
      </c>
      <c r="CL217" s="391" t="e">
        <f t="shared" ca="1" si="344"/>
        <v>#VALUE!</v>
      </c>
      <c r="CM217" s="391" t="e">
        <f t="shared" ca="1" si="307"/>
        <v>#VALUE!</v>
      </c>
      <c r="CN217" s="391" t="e">
        <f t="shared" ca="1" si="308"/>
        <v>#VALUE!</v>
      </c>
      <c r="CO217" s="391" t="e">
        <f t="shared" ca="1" si="309"/>
        <v>#VALUE!</v>
      </c>
      <c r="CP217" s="389" t="e">
        <f t="shared" ca="1" si="310"/>
        <v>#VALUE!</v>
      </c>
      <c r="CQ217" s="389" t="e">
        <f t="shared" ca="1" si="311"/>
        <v>#VALUE!</v>
      </c>
      <c r="CR217" s="393" t="e">
        <f t="shared" ca="1" si="312"/>
        <v>#VALUE!</v>
      </c>
      <c r="CS217" s="389" t="e">
        <f t="shared" ca="1" si="313"/>
        <v>#VALUE!</v>
      </c>
      <c r="CT217" s="394"/>
      <c r="CU217" s="372"/>
      <c r="CV217" s="389" t="e">
        <f t="shared" ca="1" si="345"/>
        <v>#VALUE!</v>
      </c>
      <c r="CW217" s="389" t="e">
        <f ca="1">'Site&amp;Soil'!$G$173*EXP('Site&amp;Soil'!$G$174*CV217)</f>
        <v>#VALUE!</v>
      </c>
      <c r="CX217" s="389" t="e">
        <f t="shared" ca="1" si="314"/>
        <v>#VALUE!</v>
      </c>
      <c r="CY217" s="389">
        <f t="shared" si="358"/>
        <v>0</v>
      </c>
      <c r="CZ217" s="390" t="e">
        <f t="shared" ca="1" si="315"/>
        <v>#VALUE!</v>
      </c>
      <c r="DA217" s="391">
        <f t="shared" si="316"/>
        <v>0</v>
      </c>
      <c r="DB217" s="392">
        <f t="shared" si="317"/>
        <v>0</v>
      </c>
      <c r="DC217" s="392" t="e">
        <f t="shared" ca="1" si="346"/>
        <v>#VALUE!</v>
      </c>
      <c r="DD217" s="391" t="e">
        <f t="shared" ca="1" si="347"/>
        <v>#VALUE!</v>
      </c>
      <c r="DE217" s="391" t="e">
        <f t="shared" ca="1" si="318"/>
        <v>#VALUE!</v>
      </c>
      <c r="DF217" s="391" t="e">
        <f t="shared" ca="1" si="319"/>
        <v>#VALUE!</v>
      </c>
      <c r="DG217" s="391" t="e">
        <f t="shared" ca="1" si="320"/>
        <v>#VALUE!</v>
      </c>
      <c r="DH217" s="389" t="e">
        <f t="shared" ca="1" si="321"/>
        <v>#VALUE!</v>
      </c>
      <c r="DI217" s="389" t="e">
        <f t="shared" ca="1" si="322"/>
        <v>#VALUE!</v>
      </c>
      <c r="DJ217" s="393" t="e">
        <f t="shared" ca="1" si="323"/>
        <v>#VALUE!</v>
      </c>
      <c r="DK217" s="389" t="e">
        <f t="shared" ca="1" si="324"/>
        <v>#VALUE!</v>
      </c>
      <c r="DL217" s="394"/>
      <c r="DM217" s="372"/>
      <c r="DN217" s="389" t="e">
        <f t="shared" ca="1" si="348"/>
        <v>#VALUE!</v>
      </c>
      <c r="DO217" s="389" t="e">
        <f ca="1">'Site&amp;Soil'!$H$173*EXP('Site&amp;Soil'!$H$174*DN217)</f>
        <v>#VALUE!</v>
      </c>
      <c r="DP217" s="389" t="e">
        <f t="shared" ca="1" si="325"/>
        <v>#VALUE!</v>
      </c>
      <c r="DQ217" s="389">
        <f t="shared" si="359"/>
        <v>0</v>
      </c>
      <c r="DR217" s="390" t="e">
        <f t="shared" ca="1" si="326"/>
        <v>#VALUE!</v>
      </c>
      <c r="DS217" s="391">
        <f t="shared" si="327"/>
        <v>0</v>
      </c>
      <c r="DT217" s="392">
        <f t="shared" si="328"/>
        <v>0</v>
      </c>
      <c r="DU217" s="392" t="e">
        <f t="shared" ca="1" si="349"/>
        <v>#VALUE!</v>
      </c>
      <c r="DV217" s="391" t="e">
        <f t="shared" ca="1" si="350"/>
        <v>#VALUE!</v>
      </c>
      <c r="DW217" s="391" t="e">
        <f t="shared" ca="1" si="329"/>
        <v>#VALUE!</v>
      </c>
      <c r="DX217" s="391" t="e">
        <f t="shared" ca="1" si="330"/>
        <v>#VALUE!</v>
      </c>
      <c r="DY217" s="391" t="e">
        <f t="shared" ca="1" si="331"/>
        <v>#VALUE!</v>
      </c>
      <c r="DZ217" s="389" t="e">
        <f t="shared" ca="1" si="332"/>
        <v>#VALUE!</v>
      </c>
      <c r="EA217" s="389" t="e">
        <f t="shared" ca="1" si="333"/>
        <v>#VALUE!</v>
      </c>
      <c r="EB217" s="393" t="e">
        <f t="shared" ca="1" si="334"/>
        <v>#VALUE!</v>
      </c>
      <c r="EC217" s="389" t="e">
        <f t="shared" ca="1" si="335"/>
        <v>#VALUE!</v>
      </c>
      <c r="ED217" s="394"/>
      <c r="EE217" s="372"/>
      <c r="EF217" s="392"/>
      <c r="EG217" s="391"/>
      <c r="EH217" s="391"/>
      <c r="EI217" s="391"/>
      <c r="EJ217" s="372"/>
      <c r="EK217" s="372"/>
      <c r="EL217" s="372"/>
      <c r="EM217" s="372"/>
      <c r="EN217" s="372"/>
      <c r="EO217" s="372"/>
      <c r="EP217" s="372"/>
      <c r="EQ217" s="372"/>
      <c r="ER217" s="372"/>
      <c r="ES217" s="372"/>
      <c r="ET217" s="372"/>
    </row>
    <row r="218" spans="1:150" x14ac:dyDescent="0.2">
      <c r="A218" s="372"/>
      <c r="B218" s="372">
        <v>210</v>
      </c>
      <c r="C218" s="372" t="s">
        <v>305</v>
      </c>
      <c r="D218" s="388"/>
      <c r="E218" s="388"/>
      <c r="F218" s="19"/>
      <c r="G218" s="372"/>
      <c r="H218" s="389">
        <f t="shared" ca="1" si="351"/>
        <v>5.8952898705089272</v>
      </c>
      <c r="I218" s="389">
        <f ca="1">'Site&amp;Soil'!$F$173*EXP('Site&amp;Soil'!$F$174*H218)</f>
        <v>0</v>
      </c>
      <c r="J218" s="389">
        <f t="shared" ca="1" si="270"/>
        <v>0.45000000000000007</v>
      </c>
      <c r="K218" s="389">
        <f t="shared" ca="1" si="354"/>
        <v>0.37336407417040579</v>
      </c>
      <c r="L218" s="390">
        <f t="shared" ca="1" si="271"/>
        <v>4.6335623593130419E-3</v>
      </c>
      <c r="M218" s="391">
        <f t="shared" si="272"/>
        <v>0</v>
      </c>
      <c r="N218" s="392">
        <f t="shared" si="273"/>
        <v>0</v>
      </c>
      <c r="O218" s="392">
        <f t="shared" ca="1" si="336"/>
        <v>5721.471871684058</v>
      </c>
      <c r="P218" s="391">
        <f t="shared" ca="1" si="337"/>
        <v>0.23396970240935372</v>
      </c>
      <c r="Q218" s="391">
        <f t="shared" ca="1" si="274"/>
        <v>2.6510796704503591E-3</v>
      </c>
      <c r="R218" s="391">
        <f t="shared" ca="1" si="275"/>
        <v>3.3098175688058256E-4</v>
      </c>
      <c r="S218" s="391">
        <f t="shared" ca="1" si="276"/>
        <v>5.1557731412661687E-3</v>
      </c>
      <c r="T218" s="389">
        <f t="shared" ca="1" si="277"/>
        <v>5.9004456436501931</v>
      </c>
      <c r="U218" s="389">
        <f t="shared" ca="1" si="278"/>
        <v>0.40520053964258695</v>
      </c>
      <c r="V218" s="393">
        <f t="shared" ca="1" si="279"/>
        <v>3.8040672473099819E-3</v>
      </c>
      <c r="W218" s="389">
        <f t="shared" ca="1" si="280"/>
        <v>-8.453482771799959E-3</v>
      </c>
      <c r="X218" s="394"/>
      <c r="Y218" s="372"/>
      <c r="Z218" s="389">
        <f t="shared" ca="1" si="352"/>
        <v>6.5577493372340383</v>
      </c>
      <c r="AA218" s="389">
        <f ca="1">'Site&amp;Soil'!$G$173*EXP('Site&amp;Soil'!$G$174*Z218)</f>
        <v>0</v>
      </c>
      <c r="AB218" s="389">
        <f t="shared" ca="1" si="281"/>
        <v>0.41625000000000001</v>
      </c>
      <c r="AC218" s="389">
        <f t="shared" si="355"/>
        <v>0</v>
      </c>
      <c r="AD218" s="390">
        <f t="shared" ca="1" si="282"/>
        <v>0</v>
      </c>
      <c r="AE218" s="391">
        <f t="shared" si="283"/>
        <v>0</v>
      </c>
      <c r="AF218" s="392">
        <f t="shared" si="284"/>
        <v>0</v>
      </c>
      <c r="AG218" s="392">
        <f t="shared" ca="1" si="338"/>
        <v>0</v>
      </c>
      <c r="AH218" s="391">
        <f t="shared" ca="1" si="339"/>
        <v>0</v>
      </c>
      <c r="AI218" s="391">
        <f t="shared" ca="1" si="285"/>
        <v>0</v>
      </c>
      <c r="AJ218" s="391">
        <f t="shared" ca="1" si="286"/>
        <v>0</v>
      </c>
      <c r="AK218" s="391">
        <f t="shared" ca="1" si="287"/>
        <v>7.9515136788127938E-4</v>
      </c>
      <c r="AL218" s="389">
        <f t="shared" ca="1" si="288"/>
        <v>6.5585444886019193</v>
      </c>
      <c r="AM218" s="389">
        <f t="shared" ca="1" si="289"/>
        <v>0.64874414338054898</v>
      </c>
      <c r="AN218" s="393">
        <f t="shared" ca="1" si="290"/>
        <v>0</v>
      </c>
      <c r="AO218" s="389">
        <f t="shared" ca="1" si="291"/>
        <v>9.1389002938377945E-3</v>
      </c>
      <c r="AP218" s="394"/>
      <c r="AQ218" s="372"/>
      <c r="AR218" s="389">
        <f t="shared" ca="1" si="353"/>
        <v>4.699999999999994</v>
      </c>
      <c r="AS218" s="389">
        <f ca="1">'Site&amp;Soil'!$H$173*EXP('Site&amp;Soil'!$H$174*AR218)</f>
        <v>0</v>
      </c>
      <c r="AT218" s="389">
        <f t="shared" ca="1" si="292"/>
        <v>0.38250000000000001</v>
      </c>
      <c r="AU218" s="389">
        <f t="shared" si="356"/>
        <v>0</v>
      </c>
      <c r="AV218" s="390">
        <f t="shared" ca="1" si="293"/>
        <v>0</v>
      </c>
      <c r="AW218" s="391">
        <f t="shared" si="294"/>
        <v>0</v>
      </c>
      <c r="AX218" s="392">
        <f t="shared" si="295"/>
        <v>0</v>
      </c>
      <c r="AY218" s="392">
        <f t="shared" ca="1" si="340"/>
        <v>0</v>
      </c>
      <c r="AZ218" s="391">
        <f t="shared" ca="1" si="341"/>
        <v>0</v>
      </c>
      <c r="BA218" s="391">
        <f t="shared" ca="1" si="296"/>
        <v>0</v>
      </c>
      <c r="BB218" s="391">
        <f t="shared" ca="1" si="297"/>
        <v>0</v>
      </c>
      <c r="BC218" s="391">
        <f t="shared" ca="1" si="298"/>
        <v>0</v>
      </c>
      <c r="BD218" s="389">
        <f t="shared" ca="1" si="299"/>
        <v>4.699999999999994</v>
      </c>
      <c r="BE218" s="389">
        <f t="shared" ca="1" si="300"/>
        <v>0.11474999999999756</v>
      </c>
      <c r="BF218" s="393">
        <f t="shared" ca="1" si="301"/>
        <v>0</v>
      </c>
      <c r="BG218" s="389">
        <f t="shared" ca="1" si="302"/>
        <v>0</v>
      </c>
      <c r="BH218" s="394"/>
      <c r="BI218" s="372"/>
      <c r="BJ218" s="392"/>
      <c r="BK218" s="391"/>
      <c r="BL218" s="391"/>
      <c r="BM218" s="391"/>
      <c r="BN218" s="372"/>
      <c r="BO218" s="372"/>
      <c r="BP218" s="372"/>
      <c r="BQ218" s="372"/>
      <c r="BR218" s="372"/>
      <c r="BS218" s="372"/>
      <c r="BT218" s="372"/>
      <c r="BU218" s="372"/>
      <c r="BV218" s="372"/>
      <c r="BW218" s="372"/>
      <c r="BX218" s="372"/>
      <c r="BZ218" s="388"/>
      <c r="CA218" s="388"/>
      <c r="CB218" s="19"/>
      <c r="CC218" s="372"/>
      <c r="CD218" s="389" t="e">
        <f t="shared" ca="1" si="342"/>
        <v>#VALUE!</v>
      </c>
      <c r="CE218" s="389" t="e">
        <f ca="1">'Site&amp;Soil'!$F$173*EXP('Site&amp;Soil'!$F$174*CD218)</f>
        <v>#VALUE!</v>
      </c>
      <c r="CF218" s="389" t="e">
        <f t="shared" ca="1" si="303"/>
        <v>#VALUE!</v>
      </c>
      <c r="CG218" s="389">
        <f t="shared" si="357"/>
        <v>0</v>
      </c>
      <c r="CH218" s="390" t="e">
        <f t="shared" ca="1" si="304"/>
        <v>#VALUE!</v>
      </c>
      <c r="CI218" s="391">
        <f t="shared" si="305"/>
        <v>0</v>
      </c>
      <c r="CJ218" s="392">
        <f t="shared" si="306"/>
        <v>0</v>
      </c>
      <c r="CK218" s="392" t="e">
        <f t="shared" ca="1" si="343"/>
        <v>#VALUE!</v>
      </c>
      <c r="CL218" s="391" t="e">
        <f t="shared" ca="1" si="344"/>
        <v>#VALUE!</v>
      </c>
      <c r="CM218" s="391" t="e">
        <f t="shared" ca="1" si="307"/>
        <v>#VALUE!</v>
      </c>
      <c r="CN218" s="391" t="e">
        <f t="shared" ca="1" si="308"/>
        <v>#VALUE!</v>
      </c>
      <c r="CO218" s="391" t="e">
        <f t="shared" ca="1" si="309"/>
        <v>#VALUE!</v>
      </c>
      <c r="CP218" s="389" t="e">
        <f t="shared" ca="1" si="310"/>
        <v>#VALUE!</v>
      </c>
      <c r="CQ218" s="389" t="e">
        <f t="shared" ca="1" si="311"/>
        <v>#VALUE!</v>
      </c>
      <c r="CR218" s="393" t="e">
        <f t="shared" ca="1" si="312"/>
        <v>#VALUE!</v>
      </c>
      <c r="CS218" s="389" t="e">
        <f t="shared" ca="1" si="313"/>
        <v>#VALUE!</v>
      </c>
      <c r="CT218" s="394"/>
      <c r="CU218" s="372"/>
      <c r="CV218" s="389" t="e">
        <f t="shared" ca="1" si="345"/>
        <v>#VALUE!</v>
      </c>
      <c r="CW218" s="389" t="e">
        <f ca="1">'Site&amp;Soil'!$G$173*EXP('Site&amp;Soil'!$G$174*CV218)</f>
        <v>#VALUE!</v>
      </c>
      <c r="CX218" s="389" t="e">
        <f t="shared" ca="1" si="314"/>
        <v>#VALUE!</v>
      </c>
      <c r="CY218" s="389">
        <f t="shared" si="358"/>
        <v>0</v>
      </c>
      <c r="CZ218" s="390" t="e">
        <f t="shared" ca="1" si="315"/>
        <v>#VALUE!</v>
      </c>
      <c r="DA218" s="391">
        <f t="shared" si="316"/>
        <v>0</v>
      </c>
      <c r="DB218" s="392">
        <f t="shared" si="317"/>
        <v>0</v>
      </c>
      <c r="DC218" s="392" t="e">
        <f t="shared" ca="1" si="346"/>
        <v>#VALUE!</v>
      </c>
      <c r="DD218" s="391" t="e">
        <f t="shared" ca="1" si="347"/>
        <v>#VALUE!</v>
      </c>
      <c r="DE218" s="391" t="e">
        <f t="shared" ca="1" si="318"/>
        <v>#VALUE!</v>
      </c>
      <c r="DF218" s="391" t="e">
        <f t="shared" ca="1" si="319"/>
        <v>#VALUE!</v>
      </c>
      <c r="DG218" s="391" t="e">
        <f t="shared" ca="1" si="320"/>
        <v>#VALUE!</v>
      </c>
      <c r="DH218" s="389" t="e">
        <f t="shared" ca="1" si="321"/>
        <v>#VALUE!</v>
      </c>
      <c r="DI218" s="389" t="e">
        <f t="shared" ca="1" si="322"/>
        <v>#VALUE!</v>
      </c>
      <c r="DJ218" s="393" t="e">
        <f t="shared" ca="1" si="323"/>
        <v>#VALUE!</v>
      </c>
      <c r="DK218" s="389" t="e">
        <f t="shared" ca="1" si="324"/>
        <v>#VALUE!</v>
      </c>
      <c r="DL218" s="394"/>
      <c r="DM218" s="372"/>
      <c r="DN218" s="389" t="e">
        <f t="shared" ca="1" si="348"/>
        <v>#VALUE!</v>
      </c>
      <c r="DO218" s="389" t="e">
        <f ca="1">'Site&amp;Soil'!$H$173*EXP('Site&amp;Soil'!$H$174*DN218)</f>
        <v>#VALUE!</v>
      </c>
      <c r="DP218" s="389" t="e">
        <f t="shared" ca="1" si="325"/>
        <v>#VALUE!</v>
      </c>
      <c r="DQ218" s="389">
        <f t="shared" si="359"/>
        <v>0</v>
      </c>
      <c r="DR218" s="390" t="e">
        <f t="shared" ca="1" si="326"/>
        <v>#VALUE!</v>
      </c>
      <c r="DS218" s="391">
        <f t="shared" si="327"/>
        <v>0</v>
      </c>
      <c r="DT218" s="392">
        <f t="shared" si="328"/>
        <v>0</v>
      </c>
      <c r="DU218" s="392" t="e">
        <f t="shared" ca="1" si="349"/>
        <v>#VALUE!</v>
      </c>
      <c r="DV218" s="391" t="e">
        <f t="shared" ca="1" si="350"/>
        <v>#VALUE!</v>
      </c>
      <c r="DW218" s="391" t="e">
        <f t="shared" ca="1" si="329"/>
        <v>#VALUE!</v>
      </c>
      <c r="DX218" s="391" t="e">
        <f t="shared" ca="1" si="330"/>
        <v>#VALUE!</v>
      </c>
      <c r="DY218" s="391" t="e">
        <f t="shared" ca="1" si="331"/>
        <v>#VALUE!</v>
      </c>
      <c r="DZ218" s="389" t="e">
        <f t="shared" ca="1" si="332"/>
        <v>#VALUE!</v>
      </c>
      <c r="EA218" s="389" t="e">
        <f t="shared" ca="1" si="333"/>
        <v>#VALUE!</v>
      </c>
      <c r="EB218" s="393" t="e">
        <f t="shared" ca="1" si="334"/>
        <v>#VALUE!</v>
      </c>
      <c r="EC218" s="389" t="e">
        <f t="shared" ca="1" si="335"/>
        <v>#VALUE!</v>
      </c>
      <c r="ED218" s="394"/>
      <c r="EE218" s="372"/>
      <c r="EF218" s="392"/>
      <c r="EG218" s="391"/>
      <c r="EH218" s="391"/>
      <c r="EI218" s="391"/>
      <c r="EJ218" s="372"/>
      <c r="EK218" s="372"/>
      <c r="EL218" s="372"/>
      <c r="EM218" s="372"/>
      <c r="EN218" s="372"/>
      <c r="EO218" s="372"/>
      <c r="EP218" s="372"/>
      <c r="EQ218" s="372"/>
      <c r="ER218" s="372"/>
      <c r="ES218" s="372"/>
      <c r="ET218" s="372"/>
    </row>
    <row r="219" spans="1:150" x14ac:dyDescent="0.2">
      <c r="A219" s="372"/>
      <c r="B219" s="372">
        <v>211</v>
      </c>
      <c r="C219" s="372" t="s">
        <v>306</v>
      </c>
      <c r="D219" s="388"/>
      <c r="E219" s="388"/>
      <c r="F219" s="19"/>
      <c r="G219" s="372"/>
      <c r="H219" s="389">
        <f t="shared" ca="1" si="351"/>
        <v>5.8919921608783934</v>
      </c>
      <c r="I219" s="389">
        <f ca="1">'Site&amp;Soil'!$F$173*EXP('Site&amp;Soil'!$F$174*H219)</f>
        <v>0</v>
      </c>
      <c r="J219" s="389">
        <f t="shared" ca="1" si="270"/>
        <v>0.45000000000000007</v>
      </c>
      <c r="K219" s="389">
        <f t="shared" ca="1" si="354"/>
        <v>0.41006021458614561</v>
      </c>
      <c r="L219" s="390">
        <f t="shared" ca="1" si="271"/>
        <v>5.1287500283067212E-3</v>
      </c>
      <c r="M219" s="391">
        <f t="shared" si="272"/>
        <v>0</v>
      </c>
      <c r="N219" s="392">
        <f t="shared" si="273"/>
        <v>0</v>
      </c>
      <c r="O219" s="392">
        <f t="shared" ca="1" si="336"/>
        <v>5656.6426326506335</v>
      </c>
      <c r="P219" s="391">
        <f t="shared" ca="1" si="337"/>
        <v>0.23131862273890336</v>
      </c>
      <c r="Q219" s="391">
        <f t="shared" ca="1" si="274"/>
        <v>2.9011506062327943E-3</v>
      </c>
      <c r="R219" s="391">
        <f t="shared" ca="1" si="275"/>
        <v>3.6165728443910208E-4</v>
      </c>
      <c r="S219" s="391">
        <f t="shared" ca="1" si="276"/>
        <v>5.6433184928748707E-3</v>
      </c>
      <c r="T219" s="389">
        <f t="shared" ca="1" si="277"/>
        <v>5.8976354793712682</v>
      </c>
      <c r="U219" s="389">
        <f t="shared" ca="1" si="278"/>
        <v>0.40393596571707074</v>
      </c>
      <c r="V219" s="393">
        <f t="shared" ca="1" si="279"/>
        <v>4.138049082803753E-3</v>
      </c>
      <c r="W219" s="389">
        <f t="shared" ca="1" si="280"/>
        <v>-9.1956646284527838E-3</v>
      </c>
      <c r="X219" s="394"/>
      <c r="Y219" s="372"/>
      <c r="Z219" s="389">
        <f t="shared" ca="1" si="352"/>
        <v>6.5676833888957571</v>
      </c>
      <c r="AA219" s="389">
        <f ca="1">'Site&amp;Soil'!$G$173*EXP('Site&amp;Soil'!$G$174*Z219)</f>
        <v>0</v>
      </c>
      <c r="AB219" s="389">
        <f t="shared" ca="1" si="281"/>
        <v>0.41625000000000001</v>
      </c>
      <c r="AC219" s="389">
        <f t="shared" si="355"/>
        <v>0</v>
      </c>
      <c r="AD219" s="390">
        <f t="shared" ca="1" si="282"/>
        <v>0</v>
      </c>
      <c r="AE219" s="391">
        <f t="shared" si="283"/>
        <v>0</v>
      </c>
      <c r="AF219" s="392">
        <f t="shared" si="284"/>
        <v>0</v>
      </c>
      <c r="AG219" s="392">
        <f t="shared" ca="1" si="338"/>
        <v>0</v>
      </c>
      <c r="AH219" s="391">
        <f t="shared" ca="1" si="339"/>
        <v>0</v>
      </c>
      <c r="AI219" s="391">
        <f t="shared" ca="1" si="285"/>
        <v>0</v>
      </c>
      <c r="AJ219" s="391">
        <f t="shared" ca="1" si="286"/>
        <v>0</v>
      </c>
      <c r="AK219" s="391">
        <f t="shared" ca="1" si="287"/>
        <v>8.6884632898282779E-4</v>
      </c>
      <c r="AL219" s="389">
        <f t="shared" ca="1" si="288"/>
        <v>6.5685522352247396</v>
      </c>
      <c r="AM219" s="389">
        <f t="shared" ca="1" si="289"/>
        <v>0.65290986791229788</v>
      </c>
      <c r="AN219" s="393">
        <f t="shared" ca="1" si="290"/>
        <v>0</v>
      </c>
      <c r="AO219" s="389">
        <f t="shared" ca="1" si="291"/>
        <v>9.9412590577867936E-3</v>
      </c>
      <c r="AP219" s="394"/>
      <c r="AQ219" s="372"/>
      <c r="AR219" s="389">
        <f t="shared" ca="1" si="353"/>
        <v>4.699999999999994</v>
      </c>
      <c r="AS219" s="389">
        <f ca="1">'Site&amp;Soil'!$H$173*EXP('Site&amp;Soil'!$H$174*AR219)</f>
        <v>0</v>
      </c>
      <c r="AT219" s="389">
        <f t="shared" ca="1" si="292"/>
        <v>0.38250000000000001</v>
      </c>
      <c r="AU219" s="389">
        <f t="shared" si="356"/>
        <v>0</v>
      </c>
      <c r="AV219" s="390">
        <f t="shared" ca="1" si="293"/>
        <v>0</v>
      </c>
      <c r="AW219" s="391">
        <f t="shared" si="294"/>
        <v>0</v>
      </c>
      <c r="AX219" s="392">
        <f t="shared" si="295"/>
        <v>0</v>
      </c>
      <c r="AY219" s="392">
        <f t="shared" ca="1" si="340"/>
        <v>0</v>
      </c>
      <c r="AZ219" s="391">
        <f t="shared" ca="1" si="341"/>
        <v>0</v>
      </c>
      <c r="BA219" s="391">
        <f t="shared" ca="1" si="296"/>
        <v>0</v>
      </c>
      <c r="BB219" s="391">
        <f t="shared" ca="1" si="297"/>
        <v>0</v>
      </c>
      <c r="BC219" s="391">
        <f t="shared" ca="1" si="298"/>
        <v>0</v>
      </c>
      <c r="BD219" s="389">
        <f t="shared" ca="1" si="299"/>
        <v>4.699999999999994</v>
      </c>
      <c r="BE219" s="389">
        <f t="shared" ca="1" si="300"/>
        <v>0.11474999999999756</v>
      </c>
      <c r="BF219" s="393">
        <f t="shared" ca="1" si="301"/>
        <v>0</v>
      </c>
      <c r="BG219" s="389">
        <f t="shared" ca="1" si="302"/>
        <v>0</v>
      </c>
      <c r="BH219" s="394"/>
      <c r="BI219" s="372"/>
      <c r="BJ219" s="392"/>
      <c r="BK219" s="391"/>
      <c r="BL219" s="391"/>
      <c r="BM219" s="391"/>
      <c r="BN219" s="372"/>
      <c r="BO219" s="372"/>
      <c r="BP219" s="372"/>
      <c r="BQ219" s="372"/>
      <c r="BR219" s="372"/>
      <c r="BS219" s="372"/>
      <c r="BT219" s="372"/>
      <c r="BU219" s="372"/>
      <c r="BV219" s="372"/>
      <c r="BW219" s="372"/>
      <c r="BX219" s="372"/>
      <c r="BZ219" s="388"/>
      <c r="CA219" s="388"/>
      <c r="CB219" s="19"/>
      <c r="CC219" s="372"/>
      <c r="CD219" s="389" t="e">
        <f t="shared" ca="1" si="342"/>
        <v>#VALUE!</v>
      </c>
      <c r="CE219" s="389" t="e">
        <f ca="1">'Site&amp;Soil'!$F$173*EXP('Site&amp;Soil'!$F$174*CD219)</f>
        <v>#VALUE!</v>
      </c>
      <c r="CF219" s="389" t="e">
        <f t="shared" ca="1" si="303"/>
        <v>#VALUE!</v>
      </c>
      <c r="CG219" s="389">
        <f t="shared" si="357"/>
        <v>0</v>
      </c>
      <c r="CH219" s="390" t="e">
        <f t="shared" ca="1" si="304"/>
        <v>#VALUE!</v>
      </c>
      <c r="CI219" s="391">
        <f t="shared" si="305"/>
        <v>0</v>
      </c>
      <c r="CJ219" s="392">
        <f t="shared" si="306"/>
        <v>0</v>
      </c>
      <c r="CK219" s="392" t="e">
        <f t="shared" ca="1" si="343"/>
        <v>#VALUE!</v>
      </c>
      <c r="CL219" s="391" t="e">
        <f t="shared" ca="1" si="344"/>
        <v>#VALUE!</v>
      </c>
      <c r="CM219" s="391" t="e">
        <f t="shared" ca="1" si="307"/>
        <v>#VALUE!</v>
      </c>
      <c r="CN219" s="391" t="e">
        <f t="shared" ca="1" si="308"/>
        <v>#VALUE!</v>
      </c>
      <c r="CO219" s="391" t="e">
        <f t="shared" ca="1" si="309"/>
        <v>#VALUE!</v>
      </c>
      <c r="CP219" s="389" t="e">
        <f t="shared" ca="1" si="310"/>
        <v>#VALUE!</v>
      </c>
      <c r="CQ219" s="389" t="e">
        <f t="shared" ca="1" si="311"/>
        <v>#VALUE!</v>
      </c>
      <c r="CR219" s="393" t="e">
        <f t="shared" ca="1" si="312"/>
        <v>#VALUE!</v>
      </c>
      <c r="CS219" s="389" t="e">
        <f t="shared" ca="1" si="313"/>
        <v>#VALUE!</v>
      </c>
      <c r="CT219" s="394"/>
      <c r="CU219" s="372"/>
      <c r="CV219" s="389" t="e">
        <f t="shared" ca="1" si="345"/>
        <v>#VALUE!</v>
      </c>
      <c r="CW219" s="389" t="e">
        <f ca="1">'Site&amp;Soil'!$G$173*EXP('Site&amp;Soil'!$G$174*CV219)</f>
        <v>#VALUE!</v>
      </c>
      <c r="CX219" s="389" t="e">
        <f t="shared" ca="1" si="314"/>
        <v>#VALUE!</v>
      </c>
      <c r="CY219" s="389">
        <f t="shared" si="358"/>
        <v>0</v>
      </c>
      <c r="CZ219" s="390" t="e">
        <f t="shared" ca="1" si="315"/>
        <v>#VALUE!</v>
      </c>
      <c r="DA219" s="391">
        <f t="shared" si="316"/>
        <v>0</v>
      </c>
      <c r="DB219" s="392">
        <f t="shared" si="317"/>
        <v>0</v>
      </c>
      <c r="DC219" s="392" t="e">
        <f t="shared" ca="1" si="346"/>
        <v>#VALUE!</v>
      </c>
      <c r="DD219" s="391" t="e">
        <f t="shared" ca="1" si="347"/>
        <v>#VALUE!</v>
      </c>
      <c r="DE219" s="391" t="e">
        <f t="shared" ca="1" si="318"/>
        <v>#VALUE!</v>
      </c>
      <c r="DF219" s="391" t="e">
        <f t="shared" ca="1" si="319"/>
        <v>#VALUE!</v>
      </c>
      <c r="DG219" s="391" t="e">
        <f t="shared" ca="1" si="320"/>
        <v>#VALUE!</v>
      </c>
      <c r="DH219" s="389" t="e">
        <f t="shared" ca="1" si="321"/>
        <v>#VALUE!</v>
      </c>
      <c r="DI219" s="389" t="e">
        <f t="shared" ca="1" si="322"/>
        <v>#VALUE!</v>
      </c>
      <c r="DJ219" s="393" t="e">
        <f t="shared" ca="1" si="323"/>
        <v>#VALUE!</v>
      </c>
      <c r="DK219" s="389" t="e">
        <f t="shared" ca="1" si="324"/>
        <v>#VALUE!</v>
      </c>
      <c r="DL219" s="394"/>
      <c r="DM219" s="372"/>
      <c r="DN219" s="389" t="e">
        <f t="shared" ca="1" si="348"/>
        <v>#VALUE!</v>
      </c>
      <c r="DO219" s="389" t="e">
        <f ca="1">'Site&amp;Soil'!$H$173*EXP('Site&amp;Soil'!$H$174*DN219)</f>
        <v>#VALUE!</v>
      </c>
      <c r="DP219" s="389" t="e">
        <f t="shared" ca="1" si="325"/>
        <v>#VALUE!</v>
      </c>
      <c r="DQ219" s="389">
        <f t="shared" si="359"/>
        <v>0</v>
      </c>
      <c r="DR219" s="390" t="e">
        <f t="shared" ca="1" si="326"/>
        <v>#VALUE!</v>
      </c>
      <c r="DS219" s="391">
        <f t="shared" si="327"/>
        <v>0</v>
      </c>
      <c r="DT219" s="392">
        <f t="shared" si="328"/>
        <v>0</v>
      </c>
      <c r="DU219" s="392" t="e">
        <f t="shared" ca="1" si="349"/>
        <v>#VALUE!</v>
      </c>
      <c r="DV219" s="391" t="e">
        <f t="shared" ca="1" si="350"/>
        <v>#VALUE!</v>
      </c>
      <c r="DW219" s="391" t="e">
        <f t="shared" ca="1" si="329"/>
        <v>#VALUE!</v>
      </c>
      <c r="DX219" s="391" t="e">
        <f t="shared" ca="1" si="330"/>
        <v>#VALUE!</v>
      </c>
      <c r="DY219" s="391" t="e">
        <f t="shared" ca="1" si="331"/>
        <v>#VALUE!</v>
      </c>
      <c r="DZ219" s="389" t="e">
        <f t="shared" ca="1" si="332"/>
        <v>#VALUE!</v>
      </c>
      <c r="EA219" s="389" t="e">
        <f t="shared" ca="1" si="333"/>
        <v>#VALUE!</v>
      </c>
      <c r="EB219" s="393" t="e">
        <f t="shared" ca="1" si="334"/>
        <v>#VALUE!</v>
      </c>
      <c r="EC219" s="389" t="e">
        <f t="shared" ca="1" si="335"/>
        <v>#VALUE!</v>
      </c>
      <c r="ED219" s="394"/>
      <c r="EE219" s="372"/>
      <c r="EF219" s="392"/>
      <c r="EG219" s="391"/>
      <c r="EH219" s="391"/>
      <c r="EI219" s="391"/>
      <c r="EJ219" s="372"/>
      <c r="EK219" s="372"/>
      <c r="EL219" s="372"/>
      <c r="EM219" s="372"/>
      <c r="EN219" s="372"/>
      <c r="EO219" s="372"/>
      <c r="EP219" s="372"/>
      <c r="EQ219" s="372"/>
      <c r="ER219" s="372"/>
      <c r="ES219" s="372"/>
      <c r="ET219" s="372"/>
    </row>
    <row r="220" spans="1:150" x14ac:dyDescent="0.2">
      <c r="A220" s="372"/>
      <c r="B220" s="372">
        <v>212</v>
      </c>
      <c r="C220" s="372" t="s">
        <v>307</v>
      </c>
      <c r="D220" s="388"/>
      <c r="E220" s="388"/>
      <c r="F220" s="19"/>
      <c r="G220" s="372"/>
      <c r="H220" s="389">
        <f t="shared" ca="1" si="351"/>
        <v>5.8884398147428154</v>
      </c>
      <c r="I220" s="389">
        <f ca="1">'Site&amp;Soil'!$F$173*EXP('Site&amp;Soil'!$F$174*H220)</f>
        <v>0</v>
      </c>
      <c r="J220" s="389">
        <f t="shared" ca="1" si="270"/>
        <v>0.45000000000000007</v>
      </c>
      <c r="K220" s="389">
        <f t="shared" ca="1" si="354"/>
        <v>0.42307692307692307</v>
      </c>
      <c r="L220" s="390">
        <f t="shared" ca="1" si="271"/>
        <v>5.3361130395691483E-3</v>
      </c>
      <c r="M220" s="391">
        <f t="shared" si="272"/>
        <v>0</v>
      </c>
      <c r="N220" s="392">
        <f t="shared" si="273"/>
        <v>0</v>
      </c>
      <c r="O220" s="392">
        <f t="shared" ca="1" si="336"/>
        <v>5585.6981837833237</v>
      </c>
      <c r="P220" s="391">
        <f t="shared" ca="1" si="337"/>
        <v>0.22841747213267055</v>
      </c>
      <c r="Q220" s="391">
        <f t="shared" ca="1" si="274"/>
        <v>2.9805916913583906E-3</v>
      </c>
      <c r="R220" s="391">
        <f t="shared" ca="1" si="275"/>
        <v>3.709616489361604E-4</v>
      </c>
      <c r="S220" s="391">
        <f t="shared" ca="1" si="276"/>
        <v>5.7991778720493997E-3</v>
      </c>
      <c r="T220" s="389">
        <f t="shared" ca="1" si="277"/>
        <v>5.8942389926148646</v>
      </c>
      <c r="U220" s="389">
        <f t="shared" ca="1" si="278"/>
        <v>0.40240754667668915</v>
      </c>
      <c r="V220" s="393">
        <f t="shared" ca="1" si="279"/>
        <v>4.2201165621843992E-3</v>
      </c>
      <c r="W220" s="389">
        <f t="shared" ca="1" si="280"/>
        <v>-9.378036804854219E-3</v>
      </c>
      <c r="X220" s="394"/>
      <c r="Y220" s="372"/>
      <c r="Z220" s="389">
        <f t="shared" ca="1" si="352"/>
        <v>6.5784934942825268</v>
      </c>
      <c r="AA220" s="389">
        <f ca="1">'Site&amp;Soil'!$G$173*EXP('Site&amp;Soil'!$G$174*Z220)</f>
        <v>0</v>
      </c>
      <c r="AB220" s="389">
        <f t="shared" ca="1" si="281"/>
        <v>0.41625000000000001</v>
      </c>
      <c r="AC220" s="389">
        <f t="shared" si="355"/>
        <v>0</v>
      </c>
      <c r="AD220" s="390">
        <f t="shared" ca="1" si="282"/>
        <v>0</v>
      </c>
      <c r="AE220" s="391">
        <f t="shared" si="283"/>
        <v>0</v>
      </c>
      <c r="AF220" s="392">
        <f t="shared" si="284"/>
        <v>0</v>
      </c>
      <c r="AG220" s="392">
        <f t="shared" ca="1" si="338"/>
        <v>0</v>
      </c>
      <c r="AH220" s="391">
        <f t="shared" ca="1" si="339"/>
        <v>0</v>
      </c>
      <c r="AI220" s="391">
        <f t="shared" ca="1" si="285"/>
        <v>0</v>
      </c>
      <c r="AJ220" s="391">
        <f t="shared" ca="1" si="286"/>
        <v>0</v>
      </c>
      <c r="AK220" s="391">
        <f t="shared" ca="1" si="287"/>
        <v>8.9119915660338831E-4</v>
      </c>
      <c r="AL220" s="389">
        <f t="shared" ca="1" si="288"/>
        <v>6.5793846934391302</v>
      </c>
      <c r="AM220" s="389">
        <f t="shared" ca="1" si="289"/>
        <v>0.65741887864403803</v>
      </c>
      <c r="AN220" s="393">
        <f t="shared" ca="1" si="290"/>
        <v>0</v>
      </c>
      <c r="AO220" s="389">
        <f t="shared" ca="1" si="291"/>
        <v>1.0138418167409968E-2</v>
      </c>
      <c r="AP220" s="394"/>
      <c r="AQ220" s="372"/>
      <c r="AR220" s="389">
        <f t="shared" ca="1" si="353"/>
        <v>4.699999999999994</v>
      </c>
      <c r="AS220" s="389">
        <f ca="1">'Site&amp;Soil'!$H$173*EXP('Site&amp;Soil'!$H$174*AR220)</f>
        <v>0</v>
      </c>
      <c r="AT220" s="389">
        <f t="shared" ca="1" si="292"/>
        <v>0.38250000000000001</v>
      </c>
      <c r="AU220" s="389">
        <f t="shared" si="356"/>
        <v>0</v>
      </c>
      <c r="AV220" s="390">
        <f t="shared" ca="1" si="293"/>
        <v>0</v>
      </c>
      <c r="AW220" s="391">
        <f t="shared" si="294"/>
        <v>0</v>
      </c>
      <c r="AX220" s="392">
        <f t="shared" si="295"/>
        <v>0</v>
      </c>
      <c r="AY220" s="392">
        <f t="shared" ca="1" si="340"/>
        <v>0</v>
      </c>
      <c r="AZ220" s="391">
        <f t="shared" ca="1" si="341"/>
        <v>0</v>
      </c>
      <c r="BA220" s="391">
        <f t="shared" ca="1" si="296"/>
        <v>0</v>
      </c>
      <c r="BB220" s="391">
        <f t="shared" ca="1" si="297"/>
        <v>0</v>
      </c>
      <c r="BC220" s="391">
        <f t="shared" ca="1" si="298"/>
        <v>0</v>
      </c>
      <c r="BD220" s="389">
        <f t="shared" ca="1" si="299"/>
        <v>4.699999999999994</v>
      </c>
      <c r="BE220" s="389">
        <f t="shared" ca="1" si="300"/>
        <v>0.11474999999999756</v>
      </c>
      <c r="BF220" s="393">
        <f t="shared" ca="1" si="301"/>
        <v>0</v>
      </c>
      <c r="BG220" s="389">
        <f t="shared" ca="1" si="302"/>
        <v>0</v>
      </c>
      <c r="BH220" s="394"/>
      <c r="BI220" s="372"/>
      <c r="BJ220" s="392"/>
      <c r="BK220" s="391"/>
      <c r="BL220" s="391"/>
      <c r="BM220" s="391"/>
      <c r="BN220" s="372"/>
      <c r="BO220" s="372"/>
      <c r="BP220" s="372"/>
      <c r="BQ220" s="372"/>
      <c r="BR220" s="372"/>
      <c r="BS220" s="372"/>
      <c r="BT220" s="372"/>
      <c r="BU220" s="372"/>
      <c r="BV220" s="372"/>
      <c r="BW220" s="372"/>
      <c r="BX220" s="372"/>
      <c r="BZ220" s="388"/>
      <c r="CA220" s="388"/>
      <c r="CB220" s="19"/>
      <c r="CC220" s="372"/>
      <c r="CD220" s="389" t="e">
        <f t="shared" ca="1" si="342"/>
        <v>#VALUE!</v>
      </c>
      <c r="CE220" s="389" t="e">
        <f ca="1">'Site&amp;Soil'!$F$173*EXP('Site&amp;Soil'!$F$174*CD220)</f>
        <v>#VALUE!</v>
      </c>
      <c r="CF220" s="389" t="e">
        <f t="shared" ca="1" si="303"/>
        <v>#VALUE!</v>
      </c>
      <c r="CG220" s="389">
        <f t="shared" si="357"/>
        <v>0</v>
      </c>
      <c r="CH220" s="390" t="e">
        <f t="shared" ca="1" si="304"/>
        <v>#VALUE!</v>
      </c>
      <c r="CI220" s="391">
        <f t="shared" si="305"/>
        <v>0</v>
      </c>
      <c r="CJ220" s="392">
        <f t="shared" si="306"/>
        <v>0</v>
      </c>
      <c r="CK220" s="392" t="e">
        <f t="shared" ca="1" si="343"/>
        <v>#VALUE!</v>
      </c>
      <c r="CL220" s="391" t="e">
        <f t="shared" ca="1" si="344"/>
        <v>#VALUE!</v>
      </c>
      <c r="CM220" s="391" t="e">
        <f t="shared" ca="1" si="307"/>
        <v>#VALUE!</v>
      </c>
      <c r="CN220" s="391" t="e">
        <f t="shared" ca="1" si="308"/>
        <v>#VALUE!</v>
      </c>
      <c r="CO220" s="391" t="e">
        <f t="shared" ca="1" si="309"/>
        <v>#VALUE!</v>
      </c>
      <c r="CP220" s="389" t="e">
        <f t="shared" ca="1" si="310"/>
        <v>#VALUE!</v>
      </c>
      <c r="CQ220" s="389" t="e">
        <f t="shared" ca="1" si="311"/>
        <v>#VALUE!</v>
      </c>
      <c r="CR220" s="393" t="e">
        <f t="shared" ca="1" si="312"/>
        <v>#VALUE!</v>
      </c>
      <c r="CS220" s="389" t="e">
        <f t="shared" ca="1" si="313"/>
        <v>#VALUE!</v>
      </c>
      <c r="CT220" s="394"/>
      <c r="CU220" s="372"/>
      <c r="CV220" s="389" t="e">
        <f t="shared" ca="1" si="345"/>
        <v>#VALUE!</v>
      </c>
      <c r="CW220" s="389" t="e">
        <f ca="1">'Site&amp;Soil'!$G$173*EXP('Site&amp;Soil'!$G$174*CV220)</f>
        <v>#VALUE!</v>
      </c>
      <c r="CX220" s="389" t="e">
        <f t="shared" ca="1" si="314"/>
        <v>#VALUE!</v>
      </c>
      <c r="CY220" s="389">
        <f t="shared" si="358"/>
        <v>0</v>
      </c>
      <c r="CZ220" s="390" t="e">
        <f t="shared" ca="1" si="315"/>
        <v>#VALUE!</v>
      </c>
      <c r="DA220" s="391">
        <f t="shared" si="316"/>
        <v>0</v>
      </c>
      <c r="DB220" s="392">
        <f t="shared" si="317"/>
        <v>0</v>
      </c>
      <c r="DC220" s="392" t="e">
        <f t="shared" ca="1" si="346"/>
        <v>#VALUE!</v>
      </c>
      <c r="DD220" s="391" t="e">
        <f t="shared" ca="1" si="347"/>
        <v>#VALUE!</v>
      </c>
      <c r="DE220" s="391" t="e">
        <f t="shared" ca="1" si="318"/>
        <v>#VALUE!</v>
      </c>
      <c r="DF220" s="391" t="e">
        <f t="shared" ca="1" si="319"/>
        <v>#VALUE!</v>
      </c>
      <c r="DG220" s="391" t="e">
        <f t="shared" ca="1" si="320"/>
        <v>#VALUE!</v>
      </c>
      <c r="DH220" s="389" t="e">
        <f t="shared" ca="1" si="321"/>
        <v>#VALUE!</v>
      </c>
      <c r="DI220" s="389" t="e">
        <f t="shared" ca="1" si="322"/>
        <v>#VALUE!</v>
      </c>
      <c r="DJ220" s="393" t="e">
        <f t="shared" ca="1" si="323"/>
        <v>#VALUE!</v>
      </c>
      <c r="DK220" s="389" t="e">
        <f t="shared" ca="1" si="324"/>
        <v>#VALUE!</v>
      </c>
      <c r="DL220" s="394"/>
      <c r="DM220" s="372"/>
      <c r="DN220" s="389" t="e">
        <f t="shared" ca="1" si="348"/>
        <v>#VALUE!</v>
      </c>
      <c r="DO220" s="389" t="e">
        <f ca="1">'Site&amp;Soil'!$H$173*EXP('Site&amp;Soil'!$H$174*DN220)</f>
        <v>#VALUE!</v>
      </c>
      <c r="DP220" s="389" t="e">
        <f t="shared" ca="1" si="325"/>
        <v>#VALUE!</v>
      </c>
      <c r="DQ220" s="389">
        <f t="shared" si="359"/>
        <v>0</v>
      </c>
      <c r="DR220" s="390" t="e">
        <f t="shared" ca="1" si="326"/>
        <v>#VALUE!</v>
      </c>
      <c r="DS220" s="391">
        <f t="shared" si="327"/>
        <v>0</v>
      </c>
      <c r="DT220" s="392">
        <f t="shared" si="328"/>
        <v>0</v>
      </c>
      <c r="DU220" s="392" t="e">
        <f t="shared" ca="1" si="349"/>
        <v>#VALUE!</v>
      </c>
      <c r="DV220" s="391" t="e">
        <f t="shared" ca="1" si="350"/>
        <v>#VALUE!</v>
      </c>
      <c r="DW220" s="391" t="e">
        <f t="shared" ca="1" si="329"/>
        <v>#VALUE!</v>
      </c>
      <c r="DX220" s="391" t="e">
        <f t="shared" ca="1" si="330"/>
        <v>#VALUE!</v>
      </c>
      <c r="DY220" s="391" t="e">
        <f t="shared" ca="1" si="331"/>
        <v>#VALUE!</v>
      </c>
      <c r="DZ220" s="389" t="e">
        <f t="shared" ca="1" si="332"/>
        <v>#VALUE!</v>
      </c>
      <c r="EA220" s="389" t="e">
        <f t="shared" ca="1" si="333"/>
        <v>#VALUE!</v>
      </c>
      <c r="EB220" s="393" t="e">
        <f t="shared" ca="1" si="334"/>
        <v>#VALUE!</v>
      </c>
      <c r="EC220" s="389" t="e">
        <f t="shared" ca="1" si="335"/>
        <v>#VALUE!</v>
      </c>
      <c r="ED220" s="394"/>
      <c r="EE220" s="372"/>
      <c r="EF220" s="392"/>
      <c r="EG220" s="391"/>
      <c r="EH220" s="391"/>
      <c r="EI220" s="391"/>
      <c r="EJ220" s="372"/>
      <c r="EK220" s="372"/>
      <c r="EL220" s="372"/>
      <c r="EM220" s="372"/>
      <c r="EN220" s="372"/>
      <c r="EO220" s="372"/>
      <c r="EP220" s="372"/>
      <c r="EQ220" s="372"/>
      <c r="ER220" s="372"/>
      <c r="ES220" s="372"/>
      <c r="ET220" s="372"/>
    </row>
    <row r="221" spans="1:150" x14ac:dyDescent="0.2">
      <c r="A221" s="372"/>
      <c r="B221" s="372">
        <v>213</v>
      </c>
      <c r="C221" s="372" t="s">
        <v>308</v>
      </c>
      <c r="D221" s="388"/>
      <c r="E221" s="388"/>
      <c r="F221" s="19"/>
      <c r="G221" s="372"/>
      <c r="H221" s="389">
        <f t="shared" ca="1" si="351"/>
        <v>5.8848609558100105</v>
      </c>
      <c r="I221" s="389">
        <f ca="1">'Site&amp;Soil'!$F$173*EXP('Site&amp;Soil'!$F$174*H221)</f>
        <v>0</v>
      </c>
      <c r="J221" s="389">
        <f t="shared" ca="1" si="270"/>
        <v>0.45000000000000007</v>
      </c>
      <c r="K221" s="389">
        <f t="shared" ca="1" si="354"/>
        <v>0.41006021458614561</v>
      </c>
      <c r="L221" s="390">
        <f t="shared" ca="1" si="271"/>
        <v>5.215807203137403E-3</v>
      </c>
      <c r="M221" s="391">
        <f t="shared" si="272"/>
        <v>0</v>
      </c>
      <c r="N221" s="392">
        <f t="shared" si="273"/>
        <v>0</v>
      </c>
      <c r="O221" s="392">
        <f t="shared" ca="1" si="336"/>
        <v>5512.8110905081194</v>
      </c>
      <c r="P221" s="391">
        <f t="shared" ca="1" si="337"/>
        <v>0.22543688044131216</v>
      </c>
      <c r="Q221" s="391">
        <f t="shared" ca="1" si="274"/>
        <v>2.8753759795408012E-3</v>
      </c>
      <c r="R221" s="391">
        <f t="shared" ca="1" si="275"/>
        <v>3.572894263492698E-4</v>
      </c>
      <c r="S221" s="391">
        <f t="shared" ca="1" si="276"/>
        <v>5.5957478959811797E-3</v>
      </c>
      <c r="T221" s="389">
        <f t="shared" ca="1" si="277"/>
        <v>5.8904567037059916</v>
      </c>
      <c r="U221" s="389">
        <f t="shared" ca="1" si="278"/>
        <v>0.40070551666769627</v>
      </c>
      <c r="V221" s="393">
        <f t="shared" ca="1" si="279"/>
        <v>4.037659204898238E-3</v>
      </c>
      <c r="W221" s="389">
        <f t="shared" ca="1" si="280"/>
        <v>-8.9725760108849712E-3</v>
      </c>
      <c r="X221" s="394"/>
      <c r="Y221" s="372"/>
      <c r="Z221" s="389">
        <f t="shared" ca="1" si="352"/>
        <v>6.5895231116065398</v>
      </c>
      <c r="AA221" s="389">
        <f ca="1">'Site&amp;Soil'!$G$173*EXP('Site&amp;Soil'!$G$174*Z221)</f>
        <v>0</v>
      </c>
      <c r="AB221" s="389">
        <f t="shared" ca="1" si="281"/>
        <v>0.41625000000000001</v>
      </c>
      <c r="AC221" s="389">
        <f t="shared" si="355"/>
        <v>0</v>
      </c>
      <c r="AD221" s="390">
        <f t="shared" ca="1" si="282"/>
        <v>0</v>
      </c>
      <c r="AE221" s="391">
        <f t="shared" si="283"/>
        <v>0</v>
      </c>
      <c r="AF221" s="392">
        <f t="shared" si="284"/>
        <v>0</v>
      </c>
      <c r="AG221" s="392">
        <f t="shared" ca="1" si="338"/>
        <v>0</v>
      </c>
      <c r="AH221" s="391">
        <f t="shared" ca="1" si="339"/>
        <v>0</v>
      </c>
      <c r="AI221" s="391">
        <f t="shared" ca="1" si="285"/>
        <v>0</v>
      </c>
      <c r="AJ221" s="391">
        <f t="shared" ca="1" si="286"/>
        <v>0</v>
      </c>
      <c r="AK221" s="391">
        <f t="shared" ca="1" si="287"/>
        <v>8.5835297621446197E-4</v>
      </c>
      <c r="AL221" s="389">
        <f t="shared" ca="1" si="288"/>
        <v>6.5903814645827543</v>
      </c>
      <c r="AM221" s="389">
        <f t="shared" ca="1" si="289"/>
        <v>0.66199628463257154</v>
      </c>
      <c r="AN221" s="393">
        <f t="shared" ca="1" si="290"/>
        <v>0</v>
      </c>
      <c r="AO221" s="389">
        <f t="shared" ca="1" si="291"/>
        <v>9.700082173929701E-3</v>
      </c>
      <c r="AP221" s="394"/>
      <c r="AQ221" s="372"/>
      <c r="AR221" s="389">
        <f t="shared" ca="1" si="353"/>
        <v>4.699999999999994</v>
      </c>
      <c r="AS221" s="389">
        <f ca="1">'Site&amp;Soil'!$H$173*EXP('Site&amp;Soil'!$H$174*AR221)</f>
        <v>0</v>
      </c>
      <c r="AT221" s="389">
        <f t="shared" ca="1" si="292"/>
        <v>0.38250000000000001</v>
      </c>
      <c r="AU221" s="389">
        <f t="shared" si="356"/>
        <v>0</v>
      </c>
      <c r="AV221" s="390">
        <f t="shared" ca="1" si="293"/>
        <v>0</v>
      </c>
      <c r="AW221" s="391">
        <f t="shared" si="294"/>
        <v>0</v>
      </c>
      <c r="AX221" s="392">
        <f t="shared" si="295"/>
        <v>0</v>
      </c>
      <c r="AY221" s="392">
        <f t="shared" ca="1" si="340"/>
        <v>0</v>
      </c>
      <c r="AZ221" s="391">
        <f t="shared" ca="1" si="341"/>
        <v>0</v>
      </c>
      <c r="BA221" s="391">
        <f t="shared" ca="1" si="296"/>
        <v>0</v>
      </c>
      <c r="BB221" s="391">
        <f t="shared" ca="1" si="297"/>
        <v>0</v>
      </c>
      <c r="BC221" s="391">
        <f t="shared" ca="1" si="298"/>
        <v>0</v>
      </c>
      <c r="BD221" s="389">
        <f t="shared" ca="1" si="299"/>
        <v>4.699999999999994</v>
      </c>
      <c r="BE221" s="389">
        <f t="shared" ca="1" si="300"/>
        <v>0.11474999999999756</v>
      </c>
      <c r="BF221" s="393">
        <f t="shared" ca="1" si="301"/>
        <v>0</v>
      </c>
      <c r="BG221" s="389">
        <f t="shared" ca="1" si="302"/>
        <v>0</v>
      </c>
      <c r="BH221" s="394"/>
      <c r="BI221" s="372"/>
      <c r="BJ221" s="392"/>
      <c r="BK221" s="391"/>
      <c r="BL221" s="391"/>
      <c r="BM221" s="391"/>
      <c r="BN221" s="372"/>
      <c r="BO221" s="372"/>
      <c r="BP221" s="372"/>
      <c r="BQ221" s="372"/>
      <c r="BR221" s="372"/>
      <c r="BS221" s="372"/>
      <c r="BT221" s="372"/>
      <c r="BU221" s="372"/>
      <c r="BV221" s="372"/>
      <c r="BW221" s="372"/>
      <c r="BX221" s="372"/>
      <c r="BZ221" s="388"/>
      <c r="CA221" s="388"/>
      <c r="CB221" s="19"/>
      <c r="CC221" s="372"/>
      <c r="CD221" s="389" t="e">
        <f t="shared" ca="1" si="342"/>
        <v>#VALUE!</v>
      </c>
      <c r="CE221" s="389" t="e">
        <f ca="1">'Site&amp;Soil'!$F$173*EXP('Site&amp;Soil'!$F$174*CD221)</f>
        <v>#VALUE!</v>
      </c>
      <c r="CF221" s="389" t="e">
        <f t="shared" ca="1" si="303"/>
        <v>#VALUE!</v>
      </c>
      <c r="CG221" s="389">
        <f t="shared" si="357"/>
        <v>0</v>
      </c>
      <c r="CH221" s="390" t="e">
        <f t="shared" ca="1" si="304"/>
        <v>#VALUE!</v>
      </c>
      <c r="CI221" s="391">
        <f t="shared" si="305"/>
        <v>0</v>
      </c>
      <c r="CJ221" s="392">
        <f t="shared" si="306"/>
        <v>0</v>
      </c>
      <c r="CK221" s="392" t="e">
        <f t="shared" ca="1" si="343"/>
        <v>#VALUE!</v>
      </c>
      <c r="CL221" s="391" t="e">
        <f t="shared" ca="1" si="344"/>
        <v>#VALUE!</v>
      </c>
      <c r="CM221" s="391" t="e">
        <f t="shared" ca="1" si="307"/>
        <v>#VALUE!</v>
      </c>
      <c r="CN221" s="391" t="e">
        <f t="shared" ca="1" si="308"/>
        <v>#VALUE!</v>
      </c>
      <c r="CO221" s="391" t="e">
        <f t="shared" ca="1" si="309"/>
        <v>#VALUE!</v>
      </c>
      <c r="CP221" s="389" t="e">
        <f t="shared" ca="1" si="310"/>
        <v>#VALUE!</v>
      </c>
      <c r="CQ221" s="389" t="e">
        <f t="shared" ca="1" si="311"/>
        <v>#VALUE!</v>
      </c>
      <c r="CR221" s="393" t="e">
        <f t="shared" ca="1" si="312"/>
        <v>#VALUE!</v>
      </c>
      <c r="CS221" s="389" t="e">
        <f t="shared" ca="1" si="313"/>
        <v>#VALUE!</v>
      </c>
      <c r="CT221" s="394"/>
      <c r="CU221" s="372"/>
      <c r="CV221" s="389" t="e">
        <f t="shared" ca="1" si="345"/>
        <v>#VALUE!</v>
      </c>
      <c r="CW221" s="389" t="e">
        <f ca="1">'Site&amp;Soil'!$G$173*EXP('Site&amp;Soil'!$G$174*CV221)</f>
        <v>#VALUE!</v>
      </c>
      <c r="CX221" s="389" t="e">
        <f t="shared" ca="1" si="314"/>
        <v>#VALUE!</v>
      </c>
      <c r="CY221" s="389">
        <f t="shared" si="358"/>
        <v>0</v>
      </c>
      <c r="CZ221" s="390" t="e">
        <f t="shared" ca="1" si="315"/>
        <v>#VALUE!</v>
      </c>
      <c r="DA221" s="391">
        <f t="shared" si="316"/>
        <v>0</v>
      </c>
      <c r="DB221" s="392">
        <f t="shared" si="317"/>
        <v>0</v>
      </c>
      <c r="DC221" s="392" t="e">
        <f t="shared" ca="1" si="346"/>
        <v>#VALUE!</v>
      </c>
      <c r="DD221" s="391" t="e">
        <f t="shared" ca="1" si="347"/>
        <v>#VALUE!</v>
      </c>
      <c r="DE221" s="391" t="e">
        <f t="shared" ca="1" si="318"/>
        <v>#VALUE!</v>
      </c>
      <c r="DF221" s="391" t="e">
        <f t="shared" ca="1" si="319"/>
        <v>#VALUE!</v>
      </c>
      <c r="DG221" s="391" t="e">
        <f t="shared" ca="1" si="320"/>
        <v>#VALUE!</v>
      </c>
      <c r="DH221" s="389" t="e">
        <f t="shared" ca="1" si="321"/>
        <v>#VALUE!</v>
      </c>
      <c r="DI221" s="389" t="e">
        <f t="shared" ca="1" si="322"/>
        <v>#VALUE!</v>
      </c>
      <c r="DJ221" s="393" t="e">
        <f t="shared" ca="1" si="323"/>
        <v>#VALUE!</v>
      </c>
      <c r="DK221" s="389" t="e">
        <f t="shared" ca="1" si="324"/>
        <v>#VALUE!</v>
      </c>
      <c r="DL221" s="394"/>
      <c r="DM221" s="372"/>
      <c r="DN221" s="389" t="e">
        <f t="shared" ca="1" si="348"/>
        <v>#VALUE!</v>
      </c>
      <c r="DO221" s="389" t="e">
        <f ca="1">'Site&amp;Soil'!$H$173*EXP('Site&amp;Soil'!$H$174*DN221)</f>
        <v>#VALUE!</v>
      </c>
      <c r="DP221" s="389" t="e">
        <f t="shared" ca="1" si="325"/>
        <v>#VALUE!</v>
      </c>
      <c r="DQ221" s="389">
        <f t="shared" si="359"/>
        <v>0</v>
      </c>
      <c r="DR221" s="390" t="e">
        <f t="shared" ca="1" si="326"/>
        <v>#VALUE!</v>
      </c>
      <c r="DS221" s="391">
        <f t="shared" si="327"/>
        <v>0</v>
      </c>
      <c r="DT221" s="392">
        <f t="shared" si="328"/>
        <v>0</v>
      </c>
      <c r="DU221" s="392" t="e">
        <f t="shared" ca="1" si="349"/>
        <v>#VALUE!</v>
      </c>
      <c r="DV221" s="391" t="e">
        <f t="shared" ca="1" si="350"/>
        <v>#VALUE!</v>
      </c>
      <c r="DW221" s="391" t="e">
        <f t="shared" ca="1" si="329"/>
        <v>#VALUE!</v>
      </c>
      <c r="DX221" s="391" t="e">
        <f t="shared" ca="1" si="330"/>
        <v>#VALUE!</v>
      </c>
      <c r="DY221" s="391" t="e">
        <f t="shared" ca="1" si="331"/>
        <v>#VALUE!</v>
      </c>
      <c r="DZ221" s="389" t="e">
        <f t="shared" ca="1" si="332"/>
        <v>#VALUE!</v>
      </c>
      <c r="EA221" s="389" t="e">
        <f t="shared" ca="1" si="333"/>
        <v>#VALUE!</v>
      </c>
      <c r="EB221" s="393" t="e">
        <f t="shared" ca="1" si="334"/>
        <v>#VALUE!</v>
      </c>
      <c r="EC221" s="389" t="e">
        <f t="shared" ca="1" si="335"/>
        <v>#VALUE!</v>
      </c>
      <c r="ED221" s="394"/>
      <c r="EE221" s="372"/>
      <c r="EF221" s="392"/>
      <c r="EG221" s="391"/>
      <c r="EH221" s="391"/>
      <c r="EI221" s="391"/>
      <c r="EJ221" s="372"/>
      <c r="EK221" s="372"/>
      <c r="EL221" s="372"/>
      <c r="EM221" s="372"/>
      <c r="EN221" s="372"/>
      <c r="EO221" s="372"/>
      <c r="EP221" s="372"/>
      <c r="EQ221" s="372"/>
      <c r="ER221" s="372"/>
      <c r="ES221" s="372"/>
      <c r="ET221" s="372"/>
    </row>
    <row r="222" spans="1:150" x14ac:dyDescent="0.2">
      <c r="A222" s="372"/>
      <c r="B222" s="372">
        <v>214</v>
      </c>
      <c r="C222" s="372" t="s">
        <v>309</v>
      </c>
      <c r="D222" s="388"/>
      <c r="E222" s="388"/>
      <c r="F222" s="19"/>
      <c r="G222" s="372"/>
      <c r="H222" s="389">
        <f t="shared" ca="1" si="351"/>
        <v>5.8814841276951064</v>
      </c>
      <c r="I222" s="389">
        <f ca="1">'Site&amp;Soil'!$F$173*EXP('Site&amp;Soil'!$F$174*H222)</f>
        <v>0</v>
      </c>
      <c r="J222" s="389">
        <f t="shared" ca="1" si="270"/>
        <v>0.45000000000000007</v>
      </c>
      <c r="K222" s="389">
        <f t="shared" ca="1" si="354"/>
        <v>0.37336407417040579</v>
      </c>
      <c r="L222" s="390">
        <f t="shared" ca="1" si="271"/>
        <v>4.7870379386076743E-3</v>
      </c>
      <c r="M222" s="391">
        <f t="shared" si="272"/>
        <v>0</v>
      </c>
      <c r="N222" s="392">
        <f t="shared" si="273"/>
        <v>0</v>
      </c>
      <c r="O222" s="392">
        <f t="shared" ca="1" si="336"/>
        <v>5442.4969318027524</v>
      </c>
      <c r="P222" s="391">
        <f t="shared" ca="1" si="337"/>
        <v>0.22256150446177136</v>
      </c>
      <c r="Q222" s="391">
        <f t="shared" ca="1" si="274"/>
        <v>2.6053439293295642E-3</v>
      </c>
      <c r="R222" s="391">
        <f t="shared" ca="1" si="275"/>
        <v>3.2324618189845324E-4</v>
      </c>
      <c r="S222" s="391">
        <f t="shared" ca="1" si="276"/>
        <v>5.0713283276246912E-3</v>
      </c>
      <c r="T222" s="389">
        <f t="shared" ca="1" si="277"/>
        <v>5.8865554560227311</v>
      </c>
      <c r="U222" s="389">
        <f t="shared" ca="1" si="278"/>
        <v>0.39894995521022908</v>
      </c>
      <c r="V222" s="393">
        <f t="shared" ca="1" si="279"/>
        <v>3.6274915013259214E-3</v>
      </c>
      <c r="W222" s="389">
        <f t="shared" ca="1" si="280"/>
        <v>-8.0610922251687124E-3</v>
      </c>
      <c r="X222" s="395">
        <v>0.02</v>
      </c>
      <c r="Y222" s="372"/>
      <c r="Z222" s="389">
        <f t="shared" ca="1" si="352"/>
        <v>6.6000815467566838</v>
      </c>
      <c r="AA222" s="389">
        <f ca="1">'Site&amp;Soil'!$G$173*EXP('Site&amp;Soil'!$G$174*Z222)</f>
        <v>0</v>
      </c>
      <c r="AB222" s="389">
        <f t="shared" ca="1" si="281"/>
        <v>0.41625000000000001</v>
      </c>
      <c r="AC222" s="389">
        <f t="shared" si="355"/>
        <v>0</v>
      </c>
      <c r="AD222" s="390">
        <f t="shared" ca="1" si="282"/>
        <v>0</v>
      </c>
      <c r="AE222" s="391">
        <f t="shared" si="283"/>
        <v>0</v>
      </c>
      <c r="AF222" s="392">
        <f t="shared" si="284"/>
        <v>0</v>
      </c>
      <c r="AG222" s="392">
        <f t="shared" ca="1" si="338"/>
        <v>0</v>
      </c>
      <c r="AH222" s="391">
        <f t="shared" ca="1" si="339"/>
        <v>0</v>
      </c>
      <c r="AI222" s="391">
        <f t="shared" ca="1" si="285"/>
        <v>0</v>
      </c>
      <c r="AJ222" s="391">
        <f t="shared" ca="1" si="286"/>
        <v>0</v>
      </c>
      <c r="AK222" s="391">
        <f t="shared" ca="1" si="287"/>
        <v>7.7656740396024799E-4</v>
      </c>
      <c r="AL222" s="389">
        <f t="shared" ca="1" si="288"/>
        <v>6.6008581141606442</v>
      </c>
      <c r="AM222" s="389">
        <f t="shared" ca="1" si="289"/>
        <v>0.66635719001936811</v>
      </c>
      <c r="AN222" s="393">
        <f t="shared" ca="1" si="290"/>
        <v>0</v>
      </c>
      <c r="AO222" s="389">
        <f t="shared" ca="1" si="291"/>
        <v>8.7146942974796904E-3</v>
      </c>
      <c r="AP222" s="395">
        <v>0.02</v>
      </c>
      <c r="AQ222" s="372"/>
      <c r="AR222" s="389">
        <f t="shared" ca="1" si="353"/>
        <v>4.699999999999994</v>
      </c>
      <c r="AS222" s="389">
        <f ca="1">'Site&amp;Soil'!$H$173*EXP('Site&amp;Soil'!$H$174*AR222)</f>
        <v>0</v>
      </c>
      <c r="AT222" s="389">
        <f t="shared" ca="1" si="292"/>
        <v>0.38250000000000001</v>
      </c>
      <c r="AU222" s="389">
        <f t="shared" si="356"/>
        <v>0</v>
      </c>
      <c r="AV222" s="390">
        <f t="shared" ca="1" si="293"/>
        <v>0</v>
      </c>
      <c r="AW222" s="391">
        <f t="shared" si="294"/>
        <v>0</v>
      </c>
      <c r="AX222" s="392">
        <f t="shared" si="295"/>
        <v>0</v>
      </c>
      <c r="AY222" s="392">
        <f t="shared" ca="1" si="340"/>
        <v>0</v>
      </c>
      <c r="AZ222" s="391">
        <f t="shared" ca="1" si="341"/>
        <v>0</v>
      </c>
      <c r="BA222" s="391">
        <f t="shared" ca="1" si="296"/>
        <v>0</v>
      </c>
      <c r="BB222" s="391">
        <f t="shared" ca="1" si="297"/>
        <v>0</v>
      </c>
      <c r="BC222" s="391">
        <f t="shared" ca="1" si="298"/>
        <v>0</v>
      </c>
      <c r="BD222" s="389">
        <f t="shared" ca="1" si="299"/>
        <v>4.699999999999994</v>
      </c>
      <c r="BE222" s="389">
        <f t="shared" ca="1" si="300"/>
        <v>0.11474999999999756</v>
      </c>
      <c r="BF222" s="393">
        <f t="shared" ca="1" si="301"/>
        <v>0</v>
      </c>
      <c r="BG222" s="389">
        <f t="shared" ca="1" si="302"/>
        <v>0</v>
      </c>
      <c r="BH222" s="395">
        <v>0.02</v>
      </c>
      <c r="BI222" s="372"/>
      <c r="BJ222" s="392">
        <f>BJ210+1</f>
        <v>18</v>
      </c>
      <c r="BK222" s="391">
        <f ca="1">AVERAGE(H217:H222)</f>
        <v>5.8900363513804832</v>
      </c>
      <c r="BL222" s="391">
        <f ca="1">AVERAGE(Z217:Z222)</f>
        <v>6.5737872232136967</v>
      </c>
      <c r="BM222" s="391">
        <f ca="1">AVERAGE(AR217:AR222)</f>
        <v>4.6999999999999948</v>
      </c>
      <c r="BN222" s="372"/>
      <c r="BO222" s="372"/>
      <c r="BP222" s="372"/>
      <c r="BQ222" s="372"/>
      <c r="BR222" s="372"/>
      <c r="BS222" s="372"/>
      <c r="BT222" s="372"/>
      <c r="BU222" s="372"/>
      <c r="BV222" s="372"/>
      <c r="BW222" s="372"/>
      <c r="BX222" s="372"/>
      <c r="BZ222" s="388"/>
      <c r="CA222" s="388"/>
      <c r="CB222" s="19"/>
      <c r="CC222" s="372"/>
      <c r="CD222" s="389" t="e">
        <f t="shared" ca="1" si="342"/>
        <v>#VALUE!</v>
      </c>
      <c r="CE222" s="389" t="e">
        <f ca="1">'Site&amp;Soil'!$F$173*EXP('Site&amp;Soil'!$F$174*CD222)</f>
        <v>#VALUE!</v>
      </c>
      <c r="CF222" s="389" t="e">
        <f t="shared" ca="1" si="303"/>
        <v>#VALUE!</v>
      </c>
      <c r="CG222" s="389">
        <f t="shared" si="357"/>
        <v>0</v>
      </c>
      <c r="CH222" s="390" t="e">
        <f t="shared" ca="1" si="304"/>
        <v>#VALUE!</v>
      </c>
      <c r="CI222" s="391">
        <f t="shared" si="305"/>
        <v>0</v>
      </c>
      <c r="CJ222" s="392">
        <f t="shared" si="306"/>
        <v>0</v>
      </c>
      <c r="CK222" s="392" t="e">
        <f t="shared" ca="1" si="343"/>
        <v>#VALUE!</v>
      </c>
      <c r="CL222" s="391" t="e">
        <f t="shared" ca="1" si="344"/>
        <v>#VALUE!</v>
      </c>
      <c r="CM222" s="391" t="e">
        <f t="shared" ca="1" si="307"/>
        <v>#VALUE!</v>
      </c>
      <c r="CN222" s="391" t="e">
        <f t="shared" ca="1" si="308"/>
        <v>#VALUE!</v>
      </c>
      <c r="CO222" s="391" t="e">
        <f t="shared" ca="1" si="309"/>
        <v>#VALUE!</v>
      </c>
      <c r="CP222" s="389" t="e">
        <f t="shared" ca="1" si="310"/>
        <v>#VALUE!</v>
      </c>
      <c r="CQ222" s="389" t="e">
        <f t="shared" ca="1" si="311"/>
        <v>#VALUE!</v>
      </c>
      <c r="CR222" s="393" t="e">
        <f t="shared" ca="1" si="312"/>
        <v>#VALUE!</v>
      </c>
      <c r="CS222" s="389" t="e">
        <f t="shared" ca="1" si="313"/>
        <v>#VALUE!</v>
      </c>
      <c r="CT222" s="394" t="e">
        <v>#VALUE!</v>
      </c>
      <c r="CU222" s="372"/>
      <c r="CV222" s="389" t="e">
        <f t="shared" ca="1" si="345"/>
        <v>#VALUE!</v>
      </c>
      <c r="CW222" s="389" t="e">
        <f ca="1">'Site&amp;Soil'!$G$173*EXP('Site&amp;Soil'!$G$174*CV222)</f>
        <v>#VALUE!</v>
      </c>
      <c r="CX222" s="389" t="e">
        <f t="shared" ca="1" si="314"/>
        <v>#VALUE!</v>
      </c>
      <c r="CY222" s="389">
        <f t="shared" si="358"/>
        <v>0</v>
      </c>
      <c r="CZ222" s="390" t="e">
        <f t="shared" ca="1" si="315"/>
        <v>#VALUE!</v>
      </c>
      <c r="DA222" s="391">
        <f t="shared" si="316"/>
        <v>0</v>
      </c>
      <c r="DB222" s="392">
        <f t="shared" si="317"/>
        <v>0</v>
      </c>
      <c r="DC222" s="392" t="e">
        <f t="shared" ca="1" si="346"/>
        <v>#VALUE!</v>
      </c>
      <c r="DD222" s="391" t="e">
        <f t="shared" ca="1" si="347"/>
        <v>#VALUE!</v>
      </c>
      <c r="DE222" s="391" t="e">
        <f t="shared" ca="1" si="318"/>
        <v>#VALUE!</v>
      </c>
      <c r="DF222" s="391" t="e">
        <f t="shared" ca="1" si="319"/>
        <v>#VALUE!</v>
      </c>
      <c r="DG222" s="391" t="e">
        <f t="shared" ca="1" si="320"/>
        <v>#VALUE!</v>
      </c>
      <c r="DH222" s="389" t="e">
        <f t="shared" ca="1" si="321"/>
        <v>#VALUE!</v>
      </c>
      <c r="DI222" s="389" t="e">
        <f t="shared" ca="1" si="322"/>
        <v>#VALUE!</v>
      </c>
      <c r="DJ222" s="393" t="e">
        <f t="shared" ca="1" si="323"/>
        <v>#VALUE!</v>
      </c>
      <c r="DK222" s="389" t="e">
        <f t="shared" ca="1" si="324"/>
        <v>#VALUE!</v>
      </c>
      <c r="DL222" s="394" t="e">
        <v>#VALUE!</v>
      </c>
      <c r="DM222" s="372"/>
      <c r="DN222" s="389" t="e">
        <f t="shared" ca="1" si="348"/>
        <v>#VALUE!</v>
      </c>
      <c r="DO222" s="389" t="e">
        <f ca="1">'Site&amp;Soil'!$H$173*EXP('Site&amp;Soil'!$H$174*DN222)</f>
        <v>#VALUE!</v>
      </c>
      <c r="DP222" s="389" t="e">
        <f t="shared" ca="1" si="325"/>
        <v>#VALUE!</v>
      </c>
      <c r="DQ222" s="389">
        <f t="shared" si="359"/>
        <v>0</v>
      </c>
      <c r="DR222" s="390" t="e">
        <f t="shared" ca="1" si="326"/>
        <v>#VALUE!</v>
      </c>
      <c r="DS222" s="391">
        <f t="shared" si="327"/>
        <v>0</v>
      </c>
      <c r="DT222" s="392">
        <f t="shared" si="328"/>
        <v>0</v>
      </c>
      <c r="DU222" s="392" t="e">
        <f t="shared" ca="1" si="349"/>
        <v>#VALUE!</v>
      </c>
      <c r="DV222" s="391" t="e">
        <f t="shared" ca="1" si="350"/>
        <v>#VALUE!</v>
      </c>
      <c r="DW222" s="391" t="e">
        <f t="shared" ca="1" si="329"/>
        <v>#VALUE!</v>
      </c>
      <c r="DX222" s="391" t="e">
        <f t="shared" ca="1" si="330"/>
        <v>#VALUE!</v>
      </c>
      <c r="DY222" s="391" t="e">
        <f t="shared" ca="1" si="331"/>
        <v>#VALUE!</v>
      </c>
      <c r="DZ222" s="389" t="e">
        <f t="shared" ca="1" si="332"/>
        <v>#VALUE!</v>
      </c>
      <c r="EA222" s="389" t="e">
        <f t="shared" ca="1" si="333"/>
        <v>#VALUE!</v>
      </c>
      <c r="EB222" s="393" t="e">
        <f t="shared" ca="1" si="334"/>
        <v>#VALUE!</v>
      </c>
      <c r="EC222" s="389" t="e">
        <f t="shared" ca="1" si="335"/>
        <v>#VALUE!</v>
      </c>
      <c r="ED222" s="394" t="e">
        <v>#VALUE!</v>
      </c>
      <c r="EE222" s="372"/>
      <c r="EF222" s="392">
        <f>EF210+1</f>
        <v>18</v>
      </c>
      <c r="EG222" s="391" t="e">
        <f ca="1">AVERAGE(CD217:CD222)</f>
        <v>#VALUE!</v>
      </c>
      <c r="EH222" s="391" t="e">
        <f ca="1">AVERAGE(CV217:CV222)</f>
        <v>#VALUE!</v>
      </c>
      <c r="EI222" s="391" t="e">
        <f ca="1">AVERAGE(DN217:DN222)</f>
        <v>#VALUE!</v>
      </c>
      <c r="EJ222" s="372"/>
      <c r="EK222" s="372"/>
      <c r="EL222" s="372"/>
      <c r="EM222" s="372"/>
      <c r="EN222" s="372"/>
      <c r="EO222" s="372"/>
      <c r="EP222" s="372"/>
      <c r="EQ222" s="372"/>
      <c r="ER222" s="372"/>
      <c r="ES222" s="372"/>
      <c r="ET222" s="372"/>
    </row>
    <row r="223" spans="1:150" x14ac:dyDescent="0.2">
      <c r="A223" s="372"/>
      <c r="B223" s="372">
        <v>215</v>
      </c>
      <c r="C223" s="372" t="s">
        <v>310</v>
      </c>
      <c r="D223" s="388"/>
      <c r="E223" s="388"/>
      <c r="F223" s="19"/>
      <c r="G223" s="372"/>
      <c r="H223" s="389">
        <f t="shared" ca="1" si="351"/>
        <v>5.8984943637975622</v>
      </c>
      <c r="I223" s="389">
        <f ca="1">'Site&amp;Soil'!$F$173*EXP('Site&amp;Soil'!$F$174*H223)</f>
        <v>0</v>
      </c>
      <c r="J223" s="389">
        <f t="shared" ca="1" si="270"/>
        <v>0.45000000000000007</v>
      </c>
      <c r="K223" s="389">
        <f t="shared" ca="1" si="354"/>
        <v>0.31935521622611851</v>
      </c>
      <c r="L223" s="390">
        <f t="shared" ca="1" si="271"/>
        <v>3.93341747153914E-3</v>
      </c>
      <c r="M223" s="391">
        <f t="shared" si="272"/>
        <v>0</v>
      </c>
      <c r="N223" s="392">
        <f t="shared" si="273"/>
        <v>0</v>
      </c>
      <c r="O223" s="392">
        <f t="shared" ca="1" si="336"/>
        <v>5378.7861100415585</v>
      </c>
      <c r="P223" s="391">
        <f t="shared" ca="1" si="337"/>
        <v>0.2199561605324418</v>
      </c>
      <c r="Q223" s="391">
        <f t="shared" ca="1" si="274"/>
        <v>2.1157011260909513E-3</v>
      </c>
      <c r="R223" s="391">
        <f t="shared" ca="1" si="275"/>
        <v>2.64530198528781E-4</v>
      </c>
      <c r="S223" s="391">
        <f t="shared" ca="1" si="276"/>
        <v>4.1137131723603783E-3</v>
      </c>
      <c r="T223" s="389">
        <f t="shared" ca="1" si="277"/>
        <v>5.9026080769699227</v>
      </c>
      <c r="U223" s="389">
        <f t="shared" ca="1" si="278"/>
        <v>0.40617363463646527</v>
      </c>
      <c r="V223" s="393">
        <f t="shared" ca="1" si="279"/>
        <v>3.2778858112586804E-3</v>
      </c>
      <c r="W223" s="389">
        <f t="shared" ca="1" si="280"/>
        <v>-7.2841906916859553E-3</v>
      </c>
      <c r="X223" s="394"/>
      <c r="Y223" s="372"/>
      <c r="Z223" s="389">
        <f t="shared" ca="1" si="352"/>
        <v>6.6295728084581231</v>
      </c>
      <c r="AA223" s="389">
        <f ca="1">'Site&amp;Soil'!$G$173*EXP('Site&amp;Soil'!$G$174*Z223)</f>
        <v>0</v>
      </c>
      <c r="AB223" s="389">
        <f t="shared" ca="1" si="281"/>
        <v>0.41625000000000001</v>
      </c>
      <c r="AC223" s="389">
        <f t="shared" si="355"/>
        <v>0</v>
      </c>
      <c r="AD223" s="390">
        <f t="shared" ca="1" si="282"/>
        <v>0</v>
      </c>
      <c r="AE223" s="391">
        <f t="shared" si="283"/>
        <v>0</v>
      </c>
      <c r="AF223" s="392">
        <f t="shared" si="284"/>
        <v>0</v>
      </c>
      <c r="AG223" s="392">
        <f t="shared" ca="1" si="338"/>
        <v>0</v>
      </c>
      <c r="AH223" s="391">
        <f t="shared" ca="1" si="339"/>
        <v>0</v>
      </c>
      <c r="AI223" s="391">
        <f t="shared" ca="1" si="285"/>
        <v>0</v>
      </c>
      <c r="AJ223" s="391">
        <f t="shared" ca="1" si="286"/>
        <v>0</v>
      </c>
      <c r="AK223" s="391">
        <f t="shared" ca="1" si="287"/>
        <v>6.3550798445352792E-4</v>
      </c>
      <c r="AL223" s="389">
        <f t="shared" ca="1" si="288"/>
        <v>6.6302083164425767</v>
      </c>
      <c r="AM223" s="389">
        <f t="shared" ca="1" si="289"/>
        <v>0.67857421171922261</v>
      </c>
      <c r="AN223" s="393">
        <f t="shared" ca="1" si="290"/>
        <v>0</v>
      </c>
      <c r="AO223" s="389">
        <f t="shared" ca="1" si="291"/>
        <v>7.8748007477686018E-3</v>
      </c>
      <c r="AP223" s="394"/>
      <c r="AQ223" s="372"/>
      <c r="AR223" s="389">
        <f t="shared" ca="1" si="353"/>
        <v>4.7199999999999935</v>
      </c>
      <c r="AS223" s="389">
        <f ca="1">'Site&amp;Soil'!$H$173*EXP('Site&amp;Soil'!$H$174*AR223)</f>
        <v>0</v>
      </c>
      <c r="AT223" s="389">
        <f t="shared" ca="1" si="292"/>
        <v>0.38250000000000001</v>
      </c>
      <c r="AU223" s="389">
        <f t="shared" si="356"/>
        <v>0</v>
      </c>
      <c r="AV223" s="390">
        <f t="shared" ca="1" si="293"/>
        <v>0</v>
      </c>
      <c r="AW223" s="391">
        <f t="shared" si="294"/>
        <v>0</v>
      </c>
      <c r="AX223" s="392">
        <f t="shared" si="295"/>
        <v>0</v>
      </c>
      <c r="AY223" s="392">
        <f t="shared" ca="1" si="340"/>
        <v>0</v>
      </c>
      <c r="AZ223" s="391">
        <f t="shared" ca="1" si="341"/>
        <v>0</v>
      </c>
      <c r="BA223" s="391">
        <f t="shared" ca="1" si="296"/>
        <v>0</v>
      </c>
      <c r="BB223" s="391">
        <f t="shared" ca="1" si="297"/>
        <v>0</v>
      </c>
      <c r="BC223" s="391">
        <f t="shared" ca="1" si="298"/>
        <v>0</v>
      </c>
      <c r="BD223" s="389">
        <f t="shared" ca="1" si="299"/>
        <v>4.7199999999999935</v>
      </c>
      <c r="BE223" s="389">
        <f t="shared" ca="1" si="300"/>
        <v>0.1223999999999974</v>
      </c>
      <c r="BF223" s="393">
        <f t="shared" ca="1" si="301"/>
        <v>0</v>
      </c>
      <c r="BG223" s="389">
        <f t="shared" ca="1" si="302"/>
        <v>0</v>
      </c>
      <c r="BH223" s="394"/>
      <c r="BI223" s="372"/>
      <c r="BJ223" s="392"/>
      <c r="BK223" s="391"/>
      <c r="BL223" s="391"/>
      <c r="BM223" s="391"/>
      <c r="BN223" s="372"/>
      <c r="BO223" s="372"/>
      <c r="BP223" s="372"/>
      <c r="BQ223" s="372"/>
      <c r="BR223" s="372"/>
      <c r="BS223" s="372"/>
      <c r="BT223" s="372"/>
      <c r="BU223" s="372"/>
      <c r="BV223" s="372"/>
      <c r="BW223" s="372"/>
      <c r="BX223" s="372"/>
      <c r="BZ223" s="388"/>
      <c r="CA223" s="388"/>
      <c r="CB223" s="19"/>
      <c r="CC223" s="372"/>
      <c r="CD223" s="389" t="e">
        <f t="shared" ca="1" si="342"/>
        <v>#VALUE!</v>
      </c>
      <c r="CE223" s="389" t="e">
        <f ca="1">'Site&amp;Soil'!$F$173*EXP('Site&amp;Soil'!$F$174*CD223)</f>
        <v>#VALUE!</v>
      </c>
      <c r="CF223" s="389" t="e">
        <f t="shared" ca="1" si="303"/>
        <v>#VALUE!</v>
      </c>
      <c r="CG223" s="389">
        <f t="shared" si="357"/>
        <v>0</v>
      </c>
      <c r="CH223" s="390" t="e">
        <f t="shared" ca="1" si="304"/>
        <v>#VALUE!</v>
      </c>
      <c r="CI223" s="391">
        <f t="shared" si="305"/>
        <v>0</v>
      </c>
      <c r="CJ223" s="392">
        <f t="shared" si="306"/>
        <v>0</v>
      </c>
      <c r="CK223" s="392" t="e">
        <f t="shared" ca="1" si="343"/>
        <v>#VALUE!</v>
      </c>
      <c r="CL223" s="391" t="e">
        <f t="shared" ca="1" si="344"/>
        <v>#VALUE!</v>
      </c>
      <c r="CM223" s="391" t="e">
        <f t="shared" ca="1" si="307"/>
        <v>#VALUE!</v>
      </c>
      <c r="CN223" s="391" t="e">
        <f t="shared" ca="1" si="308"/>
        <v>#VALUE!</v>
      </c>
      <c r="CO223" s="391" t="e">
        <f t="shared" ca="1" si="309"/>
        <v>#VALUE!</v>
      </c>
      <c r="CP223" s="389" t="e">
        <f t="shared" ca="1" si="310"/>
        <v>#VALUE!</v>
      </c>
      <c r="CQ223" s="389" t="e">
        <f t="shared" ca="1" si="311"/>
        <v>#VALUE!</v>
      </c>
      <c r="CR223" s="393" t="e">
        <f t="shared" ca="1" si="312"/>
        <v>#VALUE!</v>
      </c>
      <c r="CS223" s="389" t="e">
        <f t="shared" ca="1" si="313"/>
        <v>#VALUE!</v>
      </c>
      <c r="CT223" s="394"/>
      <c r="CU223" s="372"/>
      <c r="CV223" s="389" t="e">
        <f t="shared" ca="1" si="345"/>
        <v>#VALUE!</v>
      </c>
      <c r="CW223" s="389" t="e">
        <f ca="1">'Site&amp;Soil'!$G$173*EXP('Site&amp;Soil'!$G$174*CV223)</f>
        <v>#VALUE!</v>
      </c>
      <c r="CX223" s="389" t="e">
        <f t="shared" ca="1" si="314"/>
        <v>#VALUE!</v>
      </c>
      <c r="CY223" s="389">
        <f t="shared" si="358"/>
        <v>0</v>
      </c>
      <c r="CZ223" s="390" t="e">
        <f t="shared" ca="1" si="315"/>
        <v>#VALUE!</v>
      </c>
      <c r="DA223" s="391">
        <f t="shared" si="316"/>
        <v>0</v>
      </c>
      <c r="DB223" s="392">
        <f t="shared" si="317"/>
        <v>0</v>
      </c>
      <c r="DC223" s="392" t="e">
        <f t="shared" ca="1" si="346"/>
        <v>#VALUE!</v>
      </c>
      <c r="DD223" s="391" t="e">
        <f t="shared" ca="1" si="347"/>
        <v>#VALUE!</v>
      </c>
      <c r="DE223" s="391" t="e">
        <f t="shared" ca="1" si="318"/>
        <v>#VALUE!</v>
      </c>
      <c r="DF223" s="391" t="e">
        <f t="shared" ca="1" si="319"/>
        <v>#VALUE!</v>
      </c>
      <c r="DG223" s="391" t="e">
        <f t="shared" ca="1" si="320"/>
        <v>#VALUE!</v>
      </c>
      <c r="DH223" s="389" t="e">
        <f t="shared" ca="1" si="321"/>
        <v>#VALUE!</v>
      </c>
      <c r="DI223" s="389" t="e">
        <f t="shared" ca="1" si="322"/>
        <v>#VALUE!</v>
      </c>
      <c r="DJ223" s="393" t="e">
        <f t="shared" ca="1" si="323"/>
        <v>#VALUE!</v>
      </c>
      <c r="DK223" s="389" t="e">
        <f t="shared" ca="1" si="324"/>
        <v>#VALUE!</v>
      </c>
      <c r="DL223" s="394"/>
      <c r="DM223" s="372"/>
      <c r="DN223" s="389" t="e">
        <f t="shared" ca="1" si="348"/>
        <v>#VALUE!</v>
      </c>
      <c r="DO223" s="389" t="e">
        <f ca="1">'Site&amp;Soil'!$H$173*EXP('Site&amp;Soil'!$H$174*DN223)</f>
        <v>#VALUE!</v>
      </c>
      <c r="DP223" s="389" t="e">
        <f t="shared" ca="1" si="325"/>
        <v>#VALUE!</v>
      </c>
      <c r="DQ223" s="389">
        <f t="shared" si="359"/>
        <v>0</v>
      </c>
      <c r="DR223" s="390" t="e">
        <f t="shared" ca="1" si="326"/>
        <v>#VALUE!</v>
      </c>
      <c r="DS223" s="391">
        <f t="shared" si="327"/>
        <v>0</v>
      </c>
      <c r="DT223" s="392">
        <f t="shared" si="328"/>
        <v>0</v>
      </c>
      <c r="DU223" s="392" t="e">
        <f t="shared" ca="1" si="349"/>
        <v>#VALUE!</v>
      </c>
      <c r="DV223" s="391" t="e">
        <f t="shared" ca="1" si="350"/>
        <v>#VALUE!</v>
      </c>
      <c r="DW223" s="391" t="e">
        <f t="shared" ca="1" si="329"/>
        <v>#VALUE!</v>
      </c>
      <c r="DX223" s="391" t="e">
        <f t="shared" ca="1" si="330"/>
        <v>#VALUE!</v>
      </c>
      <c r="DY223" s="391" t="e">
        <f t="shared" ca="1" si="331"/>
        <v>#VALUE!</v>
      </c>
      <c r="DZ223" s="389" t="e">
        <f t="shared" ca="1" si="332"/>
        <v>#VALUE!</v>
      </c>
      <c r="EA223" s="389" t="e">
        <f t="shared" ca="1" si="333"/>
        <v>#VALUE!</v>
      </c>
      <c r="EB223" s="393" t="e">
        <f t="shared" ca="1" si="334"/>
        <v>#VALUE!</v>
      </c>
      <c r="EC223" s="389" t="e">
        <f t="shared" ca="1" si="335"/>
        <v>#VALUE!</v>
      </c>
      <c r="ED223" s="394"/>
      <c r="EE223" s="372"/>
      <c r="EF223" s="392"/>
      <c r="EG223" s="391"/>
      <c r="EH223" s="391"/>
      <c r="EI223" s="391"/>
      <c r="EJ223" s="372"/>
      <c r="EK223" s="372"/>
      <c r="EL223" s="372"/>
      <c r="EM223" s="372"/>
      <c r="EN223" s="372"/>
      <c r="EO223" s="372"/>
      <c r="EP223" s="372"/>
      <c r="EQ223" s="372"/>
      <c r="ER223" s="372"/>
      <c r="ES223" s="372"/>
      <c r="ET223" s="372"/>
    </row>
    <row r="224" spans="1:150" x14ac:dyDescent="0.2">
      <c r="A224" s="372"/>
      <c r="B224" s="372">
        <v>216</v>
      </c>
      <c r="C224" s="372" t="s">
        <v>311</v>
      </c>
      <c r="D224" s="388"/>
      <c r="E224" s="388"/>
      <c r="F224" s="19"/>
      <c r="G224" s="372"/>
      <c r="H224" s="389">
        <f t="shared" ca="1" si="351"/>
        <v>5.8953238862782369</v>
      </c>
      <c r="I224" s="389">
        <f ca="1">'Site&amp;Soil'!$F$173*EXP('Site&amp;Soil'!$F$174*H224)</f>
        <v>0</v>
      </c>
      <c r="J224" s="389">
        <f t="shared" ca="1" si="270"/>
        <v>0.45000000000000007</v>
      </c>
      <c r="K224" s="389">
        <f t="shared" ca="1" si="354"/>
        <v>0.2566091252630372</v>
      </c>
      <c r="L224" s="390">
        <f t="shared" ca="1" si="271"/>
        <v>3.1843419553331353E-3</v>
      </c>
      <c r="M224" s="391">
        <f t="shared" si="272"/>
        <v>0</v>
      </c>
      <c r="N224" s="392">
        <f t="shared" si="273"/>
        <v>0</v>
      </c>
      <c r="O224" s="392">
        <f t="shared" ca="1" si="336"/>
        <v>5327.0489647737459</v>
      </c>
      <c r="P224" s="391">
        <f t="shared" ca="1" si="337"/>
        <v>0.21784045940635086</v>
      </c>
      <c r="Q224" s="391">
        <f t="shared" ca="1" si="274"/>
        <v>1.6963145516642986E-3</v>
      </c>
      <c r="R224" s="391">
        <f t="shared" ca="1" si="275"/>
        <v>2.1178462846226017E-4</v>
      </c>
      <c r="S224" s="391">
        <f t="shared" ca="1" si="276"/>
        <v>3.2989553848934185E-3</v>
      </c>
      <c r="T224" s="389">
        <f t="shared" ca="1" si="277"/>
        <v>5.8986228416631299</v>
      </c>
      <c r="U224" s="389">
        <f t="shared" ca="1" si="278"/>
        <v>0.40438027874840848</v>
      </c>
      <c r="V224" s="393">
        <f t="shared" ca="1" si="279"/>
        <v>2.5982737468266122E-3</v>
      </c>
      <c r="W224" s="389">
        <f t="shared" ca="1" si="280"/>
        <v>-5.773941659614693E-3</v>
      </c>
      <c r="X224" s="394"/>
      <c r="Y224" s="372"/>
      <c r="Z224" s="389">
        <f t="shared" ca="1" si="352"/>
        <v>6.6380831171903454</v>
      </c>
      <c r="AA224" s="389">
        <f ca="1">'Site&amp;Soil'!$G$173*EXP('Site&amp;Soil'!$G$174*Z224)</f>
        <v>0</v>
      </c>
      <c r="AB224" s="389">
        <f t="shared" ca="1" si="281"/>
        <v>0.41625000000000001</v>
      </c>
      <c r="AC224" s="389">
        <f t="shared" si="355"/>
        <v>0</v>
      </c>
      <c r="AD224" s="390">
        <f t="shared" ca="1" si="282"/>
        <v>0</v>
      </c>
      <c r="AE224" s="391">
        <f t="shared" si="283"/>
        <v>0</v>
      </c>
      <c r="AF224" s="392">
        <f t="shared" si="284"/>
        <v>0</v>
      </c>
      <c r="AG224" s="392">
        <f t="shared" ca="1" si="338"/>
        <v>0</v>
      </c>
      <c r="AH224" s="391">
        <f t="shared" ca="1" si="339"/>
        <v>0</v>
      </c>
      <c r="AI224" s="391">
        <f t="shared" ca="1" si="285"/>
        <v>0</v>
      </c>
      <c r="AJ224" s="391">
        <f t="shared" ca="1" si="286"/>
        <v>0</v>
      </c>
      <c r="AK224" s="391">
        <f t="shared" ca="1" si="287"/>
        <v>5.0879190020963402E-4</v>
      </c>
      <c r="AL224" s="389">
        <f t="shared" ca="1" si="288"/>
        <v>6.6385919090905547</v>
      </c>
      <c r="AM224" s="389">
        <f t="shared" ca="1" si="289"/>
        <v>0.68206388215894342</v>
      </c>
      <c r="AN224" s="393">
        <f t="shared" ca="1" si="290"/>
        <v>0</v>
      </c>
      <c r="AO224" s="389">
        <f t="shared" ca="1" si="291"/>
        <v>6.2420990914753447E-3</v>
      </c>
      <c r="AP224" s="394"/>
      <c r="AQ224" s="372"/>
      <c r="AR224" s="389">
        <f t="shared" ca="1" si="353"/>
        <v>4.7199999999999935</v>
      </c>
      <c r="AS224" s="389">
        <f ca="1">'Site&amp;Soil'!$H$173*EXP('Site&amp;Soil'!$H$174*AR224)</f>
        <v>0</v>
      </c>
      <c r="AT224" s="389">
        <f t="shared" ca="1" si="292"/>
        <v>0.38250000000000001</v>
      </c>
      <c r="AU224" s="389">
        <f t="shared" si="356"/>
        <v>0</v>
      </c>
      <c r="AV224" s="390">
        <f t="shared" ca="1" si="293"/>
        <v>0</v>
      </c>
      <c r="AW224" s="391">
        <f t="shared" si="294"/>
        <v>0</v>
      </c>
      <c r="AX224" s="392">
        <f t="shared" si="295"/>
        <v>0</v>
      </c>
      <c r="AY224" s="392">
        <f t="shared" ca="1" si="340"/>
        <v>0</v>
      </c>
      <c r="AZ224" s="391">
        <f t="shared" ca="1" si="341"/>
        <v>0</v>
      </c>
      <c r="BA224" s="391">
        <f t="shared" ca="1" si="296"/>
        <v>0</v>
      </c>
      <c r="BB224" s="391">
        <f t="shared" ca="1" si="297"/>
        <v>0</v>
      </c>
      <c r="BC224" s="391">
        <f t="shared" ca="1" si="298"/>
        <v>0</v>
      </c>
      <c r="BD224" s="389">
        <f t="shared" ca="1" si="299"/>
        <v>4.7199999999999935</v>
      </c>
      <c r="BE224" s="389">
        <f t="shared" ca="1" si="300"/>
        <v>0.1223999999999974</v>
      </c>
      <c r="BF224" s="393">
        <f t="shared" ca="1" si="301"/>
        <v>0</v>
      </c>
      <c r="BG224" s="389">
        <f t="shared" ca="1" si="302"/>
        <v>0</v>
      </c>
      <c r="BH224" s="394"/>
      <c r="BI224" s="372"/>
      <c r="BJ224" s="392"/>
      <c r="BK224" s="391"/>
      <c r="BL224" s="391"/>
      <c r="BM224" s="391"/>
      <c r="BN224" s="372"/>
      <c r="BO224" s="372"/>
      <c r="BP224" s="372"/>
      <c r="BQ224" s="372"/>
      <c r="BR224" s="372"/>
      <c r="BS224" s="372"/>
      <c r="BT224" s="372"/>
      <c r="BU224" s="372"/>
      <c r="BV224" s="372"/>
      <c r="BW224" s="372"/>
      <c r="BX224" s="372"/>
      <c r="BZ224" s="388"/>
      <c r="CA224" s="388"/>
      <c r="CB224" s="19"/>
      <c r="CC224" s="372"/>
      <c r="CD224" s="389" t="e">
        <f t="shared" ca="1" si="342"/>
        <v>#VALUE!</v>
      </c>
      <c r="CE224" s="389" t="e">
        <f ca="1">'Site&amp;Soil'!$F$173*EXP('Site&amp;Soil'!$F$174*CD224)</f>
        <v>#VALUE!</v>
      </c>
      <c r="CF224" s="389" t="e">
        <f t="shared" ca="1" si="303"/>
        <v>#VALUE!</v>
      </c>
      <c r="CG224" s="389">
        <f t="shared" si="357"/>
        <v>0</v>
      </c>
      <c r="CH224" s="390" t="e">
        <f t="shared" ca="1" si="304"/>
        <v>#VALUE!</v>
      </c>
      <c r="CI224" s="391">
        <f t="shared" si="305"/>
        <v>0</v>
      </c>
      <c r="CJ224" s="392">
        <f t="shared" si="306"/>
        <v>0</v>
      </c>
      <c r="CK224" s="392" t="e">
        <f t="shared" ca="1" si="343"/>
        <v>#VALUE!</v>
      </c>
      <c r="CL224" s="391" t="e">
        <f t="shared" ca="1" si="344"/>
        <v>#VALUE!</v>
      </c>
      <c r="CM224" s="391" t="e">
        <f t="shared" ca="1" si="307"/>
        <v>#VALUE!</v>
      </c>
      <c r="CN224" s="391" t="e">
        <f t="shared" ca="1" si="308"/>
        <v>#VALUE!</v>
      </c>
      <c r="CO224" s="391" t="e">
        <f t="shared" ca="1" si="309"/>
        <v>#VALUE!</v>
      </c>
      <c r="CP224" s="389" t="e">
        <f t="shared" ca="1" si="310"/>
        <v>#VALUE!</v>
      </c>
      <c r="CQ224" s="389" t="e">
        <f t="shared" ca="1" si="311"/>
        <v>#VALUE!</v>
      </c>
      <c r="CR224" s="393" t="e">
        <f t="shared" ca="1" si="312"/>
        <v>#VALUE!</v>
      </c>
      <c r="CS224" s="389" t="e">
        <f t="shared" ca="1" si="313"/>
        <v>#VALUE!</v>
      </c>
      <c r="CT224" s="394"/>
      <c r="CU224" s="372"/>
      <c r="CV224" s="389" t="e">
        <f t="shared" ca="1" si="345"/>
        <v>#VALUE!</v>
      </c>
      <c r="CW224" s="389" t="e">
        <f ca="1">'Site&amp;Soil'!$G$173*EXP('Site&amp;Soil'!$G$174*CV224)</f>
        <v>#VALUE!</v>
      </c>
      <c r="CX224" s="389" t="e">
        <f t="shared" ca="1" si="314"/>
        <v>#VALUE!</v>
      </c>
      <c r="CY224" s="389">
        <f t="shared" si="358"/>
        <v>0</v>
      </c>
      <c r="CZ224" s="390" t="e">
        <f t="shared" ca="1" si="315"/>
        <v>#VALUE!</v>
      </c>
      <c r="DA224" s="391">
        <f t="shared" si="316"/>
        <v>0</v>
      </c>
      <c r="DB224" s="392">
        <f t="shared" si="317"/>
        <v>0</v>
      </c>
      <c r="DC224" s="392" t="e">
        <f t="shared" ca="1" si="346"/>
        <v>#VALUE!</v>
      </c>
      <c r="DD224" s="391" t="e">
        <f t="shared" ca="1" si="347"/>
        <v>#VALUE!</v>
      </c>
      <c r="DE224" s="391" t="e">
        <f t="shared" ca="1" si="318"/>
        <v>#VALUE!</v>
      </c>
      <c r="DF224" s="391" t="e">
        <f t="shared" ca="1" si="319"/>
        <v>#VALUE!</v>
      </c>
      <c r="DG224" s="391" t="e">
        <f t="shared" ca="1" si="320"/>
        <v>#VALUE!</v>
      </c>
      <c r="DH224" s="389" t="e">
        <f t="shared" ca="1" si="321"/>
        <v>#VALUE!</v>
      </c>
      <c r="DI224" s="389" t="e">
        <f t="shared" ca="1" si="322"/>
        <v>#VALUE!</v>
      </c>
      <c r="DJ224" s="393" t="e">
        <f t="shared" ca="1" si="323"/>
        <v>#VALUE!</v>
      </c>
      <c r="DK224" s="389" t="e">
        <f t="shared" ca="1" si="324"/>
        <v>#VALUE!</v>
      </c>
      <c r="DL224" s="394"/>
      <c r="DM224" s="372"/>
      <c r="DN224" s="389" t="e">
        <f t="shared" ca="1" si="348"/>
        <v>#VALUE!</v>
      </c>
      <c r="DO224" s="389" t="e">
        <f ca="1">'Site&amp;Soil'!$H$173*EXP('Site&amp;Soil'!$H$174*DN224)</f>
        <v>#VALUE!</v>
      </c>
      <c r="DP224" s="389" t="e">
        <f t="shared" ca="1" si="325"/>
        <v>#VALUE!</v>
      </c>
      <c r="DQ224" s="389">
        <f t="shared" si="359"/>
        <v>0</v>
      </c>
      <c r="DR224" s="390" t="e">
        <f t="shared" ca="1" si="326"/>
        <v>#VALUE!</v>
      </c>
      <c r="DS224" s="391">
        <f t="shared" si="327"/>
        <v>0</v>
      </c>
      <c r="DT224" s="392">
        <f t="shared" si="328"/>
        <v>0</v>
      </c>
      <c r="DU224" s="392" t="e">
        <f t="shared" ca="1" si="349"/>
        <v>#VALUE!</v>
      </c>
      <c r="DV224" s="391" t="e">
        <f t="shared" ca="1" si="350"/>
        <v>#VALUE!</v>
      </c>
      <c r="DW224" s="391" t="e">
        <f t="shared" ca="1" si="329"/>
        <v>#VALUE!</v>
      </c>
      <c r="DX224" s="391" t="e">
        <f t="shared" ca="1" si="330"/>
        <v>#VALUE!</v>
      </c>
      <c r="DY224" s="391" t="e">
        <f t="shared" ca="1" si="331"/>
        <v>#VALUE!</v>
      </c>
      <c r="DZ224" s="389" t="e">
        <f t="shared" ca="1" si="332"/>
        <v>#VALUE!</v>
      </c>
      <c r="EA224" s="389" t="e">
        <f t="shared" ca="1" si="333"/>
        <v>#VALUE!</v>
      </c>
      <c r="EB224" s="393" t="e">
        <f t="shared" ca="1" si="334"/>
        <v>#VALUE!</v>
      </c>
      <c r="EC224" s="389" t="e">
        <f t="shared" ca="1" si="335"/>
        <v>#VALUE!</v>
      </c>
      <c r="ED224" s="394"/>
      <c r="EE224" s="372"/>
      <c r="EF224" s="392"/>
      <c r="EG224" s="391"/>
      <c r="EH224" s="391"/>
      <c r="EI224" s="391"/>
      <c r="EJ224" s="372"/>
      <c r="EK224" s="372"/>
      <c r="EL224" s="372"/>
      <c r="EM224" s="372"/>
      <c r="EN224" s="372"/>
      <c r="EO224" s="372"/>
      <c r="EP224" s="372"/>
      <c r="EQ224" s="372"/>
      <c r="ER224" s="372"/>
      <c r="ES224" s="372"/>
      <c r="ET224" s="372"/>
    </row>
    <row r="225" spans="1:150" x14ac:dyDescent="0.2">
      <c r="A225" s="372">
        <f>A213+1</f>
        <v>19</v>
      </c>
      <c r="B225" s="372">
        <v>217</v>
      </c>
      <c r="C225" s="372" t="s">
        <v>300</v>
      </c>
      <c r="D225" s="388">
        <f ca="1">OFFSET(Apply_Lime!$H$16,$A225,0)</f>
        <v>0</v>
      </c>
      <c r="E225" s="388">
        <f ca="1">OFFSET(Apply_Lime!$I$16,$A225,0)*E$7</f>
        <v>0</v>
      </c>
      <c r="F225" s="388">
        <f ca="1">OFFSET(Apply_Lime!$I$16,$A225,0)*F$7</f>
        <v>0</v>
      </c>
      <c r="G225" s="372"/>
      <c r="H225" s="389">
        <f t="shared" ca="1" si="351"/>
        <v>5.8928489000035151</v>
      </c>
      <c r="I225" s="389">
        <f ca="1">'Site&amp;Soil'!$F$173*EXP('Site&amp;Soil'!$F$174*H225)</f>
        <v>0</v>
      </c>
      <c r="J225" s="389">
        <f t="shared" ca="1" si="270"/>
        <v>0.45000000000000007</v>
      </c>
      <c r="K225" s="389">
        <f t="shared" ca="1" si="354"/>
        <v>9.1496801351106175E-2</v>
      </c>
      <c r="L225" s="390">
        <f t="shared" ca="1" si="271"/>
        <v>1.1420664855648537E-3</v>
      </c>
      <c r="M225" s="391">
        <f t="shared" ca="1" si="272"/>
        <v>0</v>
      </c>
      <c r="N225" s="392">
        <f t="shared" ca="1" si="273"/>
        <v>0</v>
      </c>
      <c r="O225" s="392">
        <f t="shared" ca="1" si="336"/>
        <v>5285.567457155742</v>
      </c>
      <c r="P225" s="391">
        <f t="shared" ca="1" si="337"/>
        <v>0.21614414485468655</v>
      </c>
      <c r="Q225" s="391">
        <f t="shared" ca="1" si="274"/>
        <v>6.0364694500098198E-4</v>
      </c>
      <c r="R225" s="391">
        <f t="shared" ca="1" si="275"/>
        <v>7.5279991548405877E-5</v>
      </c>
      <c r="S225" s="391">
        <f t="shared" ca="1" si="276"/>
        <v>1.174148785450169E-3</v>
      </c>
      <c r="T225" s="389">
        <f t="shared" ca="1" si="277"/>
        <v>5.8940230487889655</v>
      </c>
      <c r="U225" s="389">
        <f t="shared" ca="1" si="278"/>
        <v>0.40231037195503455</v>
      </c>
      <c r="V225" s="393">
        <f t="shared" ca="1" si="279"/>
        <v>9.1199023836966255E-4</v>
      </c>
      <c r="W225" s="389">
        <f t="shared" ca="1" si="280"/>
        <v>-2.0266449741548052E-3</v>
      </c>
      <c r="X225" s="394"/>
      <c r="Y225" s="372"/>
      <c r="Z225" s="389">
        <f t="shared" ca="1" si="352"/>
        <v>6.6448340081820305</v>
      </c>
      <c r="AA225" s="389">
        <f ca="1">'Site&amp;Soil'!$G$173*EXP('Site&amp;Soil'!$G$174*Z225)</f>
        <v>0</v>
      </c>
      <c r="AB225" s="389">
        <f t="shared" ca="1" si="281"/>
        <v>0.41625000000000001</v>
      </c>
      <c r="AC225" s="389">
        <f t="shared" si="355"/>
        <v>0</v>
      </c>
      <c r="AD225" s="390">
        <f t="shared" ca="1" si="282"/>
        <v>0</v>
      </c>
      <c r="AE225" s="391">
        <f t="shared" ca="1" si="283"/>
        <v>0</v>
      </c>
      <c r="AF225" s="392">
        <f t="shared" ca="1" si="284"/>
        <v>0</v>
      </c>
      <c r="AG225" s="392">
        <f t="shared" ca="1" si="338"/>
        <v>0</v>
      </c>
      <c r="AH225" s="391">
        <f t="shared" ca="1" si="339"/>
        <v>0</v>
      </c>
      <c r="AI225" s="391">
        <f t="shared" ca="1" si="285"/>
        <v>0</v>
      </c>
      <c r="AJ225" s="391">
        <f t="shared" ca="1" si="286"/>
        <v>0</v>
      </c>
      <c r="AK225" s="391">
        <f t="shared" ca="1" si="287"/>
        <v>1.8085283254872282E-4</v>
      </c>
      <c r="AL225" s="389">
        <f t="shared" ca="1" si="288"/>
        <v>6.6450148610145794</v>
      </c>
      <c r="AM225" s="389">
        <f t="shared" ca="1" si="289"/>
        <v>0.68473743589731872</v>
      </c>
      <c r="AN225" s="393">
        <f t="shared" ca="1" si="290"/>
        <v>0</v>
      </c>
      <c r="AO225" s="389">
        <f t="shared" ca="1" si="291"/>
        <v>2.190967539626817E-3</v>
      </c>
      <c r="AP225" s="394"/>
      <c r="AQ225" s="372"/>
      <c r="AR225" s="389">
        <f t="shared" ca="1" si="353"/>
        <v>4.7199999999999935</v>
      </c>
      <c r="AS225" s="389">
        <f ca="1">'Site&amp;Soil'!$H$173*EXP('Site&amp;Soil'!$H$174*AR225)</f>
        <v>0</v>
      </c>
      <c r="AT225" s="389">
        <f t="shared" ca="1" si="292"/>
        <v>0.38250000000000001</v>
      </c>
      <c r="AU225" s="389">
        <f t="shared" si="356"/>
        <v>0</v>
      </c>
      <c r="AV225" s="390">
        <f t="shared" ca="1" si="293"/>
        <v>0</v>
      </c>
      <c r="AW225" s="391">
        <f t="shared" ca="1" si="294"/>
        <v>0</v>
      </c>
      <c r="AX225" s="392">
        <f t="shared" ca="1" si="295"/>
        <v>0</v>
      </c>
      <c r="AY225" s="392">
        <f t="shared" ca="1" si="340"/>
        <v>0</v>
      </c>
      <c r="AZ225" s="391">
        <f t="shared" ca="1" si="341"/>
        <v>0</v>
      </c>
      <c r="BA225" s="391">
        <f t="shared" ca="1" si="296"/>
        <v>0</v>
      </c>
      <c r="BB225" s="391">
        <f t="shared" ca="1" si="297"/>
        <v>0</v>
      </c>
      <c r="BC225" s="391">
        <f t="shared" ca="1" si="298"/>
        <v>0</v>
      </c>
      <c r="BD225" s="389">
        <f t="shared" ca="1" si="299"/>
        <v>4.7199999999999935</v>
      </c>
      <c r="BE225" s="389">
        <f t="shared" ca="1" si="300"/>
        <v>0.1223999999999974</v>
      </c>
      <c r="BF225" s="393">
        <f t="shared" ca="1" si="301"/>
        <v>0</v>
      </c>
      <c r="BG225" s="389">
        <f t="shared" ca="1" si="302"/>
        <v>0</v>
      </c>
      <c r="BH225" s="394"/>
      <c r="BI225" s="372"/>
      <c r="BJ225" s="392"/>
      <c r="BK225" s="391"/>
      <c r="BL225" s="391"/>
      <c r="BM225" s="391"/>
      <c r="BN225" s="372"/>
      <c r="BO225" s="372"/>
      <c r="BP225" s="372"/>
      <c r="BQ225" s="372"/>
      <c r="BR225" s="372"/>
      <c r="BS225" s="372"/>
      <c r="BT225" s="372"/>
      <c r="BU225" s="372"/>
      <c r="BV225" s="372"/>
      <c r="BW225" s="372"/>
      <c r="BX225" s="372"/>
      <c r="BZ225" s="388">
        <f ca="1">OFFSET(Apply_Lime!$O$16,$A225,0)</f>
        <v>0</v>
      </c>
      <c r="CA225" s="388">
        <f ca="1">OFFSET(Apply_Lime!$P$16,$A225,0)*CA$7</f>
        <v>0</v>
      </c>
      <c r="CB225" s="388">
        <f ca="1">OFFSET(Apply_Lime!$P$16,$A225,0)*CB$7</f>
        <v>0</v>
      </c>
      <c r="CC225" s="372"/>
      <c r="CD225" s="389" t="e">
        <f t="shared" ca="1" si="342"/>
        <v>#VALUE!</v>
      </c>
      <c r="CE225" s="389" t="e">
        <f ca="1">'Site&amp;Soil'!$F$173*EXP('Site&amp;Soil'!$F$174*CD225)</f>
        <v>#VALUE!</v>
      </c>
      <c r="CF225" s="389" t="e">
        <f t="shared" ca="1" si="303"/>
        <v>#VALUE!</v>
      </c>
      <c r="CG225" s="389">
        <f t="shared" si="357"/>
        <v>0</v>
      </c>
      <c r="CH225" s="390" t="e">
        <f t="shared" ca="1" si="304"/>
        <v>#VALUE!</v>
      </c>
      <c r="CI225" s="391">
        <f t="shared" ca="1" si="305"/>
        <v>0</v>
      </c>
      <c r="CJ225" s="392">
        <f t="shared" ca="1" si="306"/>
        <v>0</v>
      </c>
      <c r="CK225" s="392" t="e">
        <f t="shared" ca="1" si="343"/>
        <v>#VALUE!</v>
      </c>
      <c r="CL225" s="391" t="e">
        <f t="shared" ca="1" si="344"/>
        <v>#VALUE!</v>
      </c>
      <c r="CM225" s="391" t="e">
        <f t="shared" ca="1" si="307"/>
        <v>#VALUE!</v>
      </c>
      <c r="CN225" s="391" t="e">
        <f t="shared" ca="1" si="308"/>
        <v>#VALUE!</v>
      </c>
      <c r="CO225" s="391" t="e">
        <f t="shared" ca="1" si="309"/>
        <v>#VALUE!</v>
      </c>
      <c r="CP225" s="389" t="e">
        <f t="shared" ca="1" si="310"/>
        <v>#VALUE!</v>
      </c>
      <c r="CQ225" s="389" t="e">
        <f t="shared" ca="1" si="311"/>
        <v>#VALUE!</v>
      </c>
      <c r="CR225" s="393" t="e">
        <f t="shared" ca="1" si="312"/>
        <v>#VALUE!</v>
      </c>
      <c r="CS225" s="389" t="e">
        <f t="shared" ca="1" si="313"/>
        <v>#VALUE!</v>
      </c>
      <c r="CT225" s="394"/>
      <c r="CU225" s="372"/>
      <c r="CV225" s="389" t="e">
        <f t="shared" ca="1" si="345"/>
        <v>#VALUE!</v>
      </c>
      <c r="CW225" s="389" t="e">
        <f ca="1">'Site&amp;Soil'!$G$173*EXP('Site&amp;Soil'!$G$174*CV225)</f>
        <v>#VALUE!</v>
      </c>
      <c r="CX225" s="389" t="e">
        <f t="shared" ca="1" si="314"/>
        <v>#VALUE!</v>
      </c>
      <c r="CY225" s="389">
        <f t="shared" si="358"/>
        <v>0</v>
      </c>
      <c r="CZ225" s="390" t="e">
        <f t="shared" ca="1" si="315"/>
        <v>#VALUE!</v>
      </c>
      <c r="DA225" s="391">
        <f t="shared" ca="1" si="316"/>
        <v>0</v>
      </c>
      <c r="DB225" s="392">
        <f t="shared" ca="1" si="317"/>
        <v>0</v>
      </c>
      <c r="DC225" s="392" t="e">
        <f t="shared" ca="1" si="346"/>
        <v>#VALUE!</v>
      </c>
      <c r="DD225" s="391" t="e">
        <f t="shared" ca="1" si="347"/>
        <v>#VALUE!</v>
      </c>
      <c r="DE225" s="391" t="e">
        <f t="shared" ca="1" si="318"/>
        <v>#VALUE!</v>
      </c>
      <c r="DF225" s="391" t="e">
        <f t="shared" ca="1" si="319"/>
        <v>#VALUE!</v>
      </c>
      <c r="DG225" s="391" t="e">
        <f t="shared" ca="1" si="320"/>
        <v>#VALUE!</v>
      </c>
      <c r="DH225" s="389" t="e">
        <f t="shared" ca="1" si="321"/>
        <v>#VALUE!</v>
      </c>
      <c r="DI225" s="389" t="e">
        <f t="shared" ca="1" si="322"/>
        <v>#VALUE!</v>
      </c>
      <c r="DJ225" s="393" t="e">
        <f t="shared" ca="1" si="323"/>
        <v>#VALUE!</v>
      </c>
      <c r="DK225" s="389" t="e">
        <f t="shared" ca="1" si="324"/>
        <v>#VALUE!</v>
      </c>
      <c r="DL225" s="394"/>
      <c r="DM225" s="372"/>
      <c r="DN225" s="389" t="e">
        <f t="shared" ca="1" si="348"/>
        <v>#VALUE!</v>
      </c>
      <c r="DO225" s="389" t="e">
        <f ca="1">'Site&amp;Soil'!$H$173*EXP('Site&amp;Soil'!$H$174*DN225)</f>
        <v>#VALUE!</v>
      </c>
      <c r="DP225" s="389" t="e">
        <f t="shared" ca="1" si="325"/>
        <v>#VALUE!</v>
      </c>
      <c r="DQ225" s="389">
        <f t="shared" si="359"/>
        <v>0</v>
      </c>
      <c r="DR225" s="390" t="e">
        <f t="shared" ca="1" si="326"/>
        <v>#VALUE!</v>
      </c>
      <c r="DS225" s="391">
        <f t="shared" ca="1" si="327"/>
        <v>0</v>
      </c>
      <c r="DT225" s="392">
        <f t="shared" ca="1" si="328"/>
        <v>0</v>
      </c>
      <c r="DU225" s="392" t="e">
        <f t="shared" ca="1" si="349"/>
        <v>#VALUE!</v>
      </c>
      <c r="DV225" s="391" t="e">
        <f t="shared" ca="1" si="350"/>
        <v>#VALUE!</v>
      </c>
      <c r="DW225" s="391" t="e">
        <f t="shared" ca="1" si="329"/>
        <v>#VALUE!</v>
      </c>
      <c r="DX225" s="391" t="e">
        <f t="shared" ca="1" si="330"/>
        <v>#VALUE!</v>
      </c>
      <c r="DY225" s="391" t="e">
        <f t="shared" ca="1" si="331"/>
        <v>#VALUE!</v>
      </c>
      <c r="DZ225" s="389" t="e">
        <f t="shared" ca="1" si="332"/>
        <v>#VALUE!</v>
      </c>
      <c r="EA225" s="389" t="e">
        <f t="shared" ca="1" si="333"/>
        <v>#VALUE!</v>
      </c>
      <c r="EB225" s="393" t="e">
        <f t="shared" ca="1" si="334"/>
        <v>#VALUE!</v>
      </c>
      <c r="EC225" s="389" t="e">
        <f t="shared" ca="1" si="335"/>
        <v>#VALUE!</v>
      </c>
      <c r="ED225" s="394"/>
      <c r="EE225" s="372"/>
      <c r="EF225" s="392"/>
      <c r="EG225" s="391"/>
      <c r="EH225" s="391"/>
      <c r="EI225" s="391"/>
      <c r="EJ225" s="372"/>
      <c r="EK225" s="372"/>
      <c r="EL225" s="372"/>
      <c r="EM225" s="372"/>
      <c r="EN225" s="372"/>
      <c r="EO225" s="372"/>
      <c r="EP225" s="372"/>
      <c r="EQ225" s="372"/>
      <c r="ER225" s="372"/>
      <c r="ES225" s="372"/>
      <c r="ET225" s="372"/>
    </row>
    <row r="226" spans="1:150" x14ac:dyDescent="0.2">
      <c r="A226" s="372"/>
      <c r="B226" s="372">
        <v>218</v>
      </c>
      <c r="C226" s="372" t="s">
        <v>301</v>
      </c>
      <c r="D226" s="19"/>
      <c r="E226" s="19"/>
      <c r="F226" s="19"/>
      <c r="G226" s="372"/>
      <c r="H226" s="389">
        <f t="shared" ca="1" si="351"/>
        <v>5.8919964038148107</v>
      </c>
      <c r="I226" s="389">
        <f ca="1">'Site&amp;Soil'!$F$173*EXP('Site&amp;Soil'!$F$174*H226)</f>
        <v>0</v>
      </c>
      <c r="J226" s="389">
        <f t="shared" ca="1" si="270"/>
        <v>0.45000000000000007</v>
      </c>
      <c r="K226" s="389">
        <f t="shared" ca="1" si="354"/>
        <v>0.1373529669593018</v>
      </c>
      <c r="L226" s="390">
        <f t="shared" ca="1" si="271"/>
        <v>1.717898864309895E-3</v>
      </c>
      <c r="M226" s="391">
        <f t="shared" si="272"/>
        <v>0</v>
      </c>
      <c r="N226" s="392">
        <f t="shared" si="273"/>
        <v>0</v>
      </c>
      <c r="O226" s="392">
        <f t="shared" ca="1" si="336"/>
        <v>5270.8059346992641</v>
      </c>
      <c r="P226" s="391">
        <f t="shared" ca="1" si="337"/>
        <v>0.21554049790968557</v>
      </c>
      <c r="Q226" s="391">
        <f t="shared" ca="1" si="274"/>
        <v>9.0547115292177196E-4</v>
      </c>
      <c r="R226" s="391">
        <f t="shared" ca="1" si="275"/>
        <v>1.128762052132424E-4</v>
      </c>
      <c r="S226" s="391">
        <f t="shared" ca="1" si="276"/>
        <v>1.7613221060189543E-3</v>
      </c>
      <c r="T226" s="389">
        <f t="shared" ca="1" si="277"/>
        <v>5.89375772592083</v>
      </c>
      <c r="U226" s="389">
        <f t="shared" ca="1" si="278"/>
        <v>0.40219097666437359</v>
      </c>
      <c r="V226" s="393">
        <f t="shared" ca="1" si="279"/>
        <v>1.3678173044256109E-3</v>
      </c>
      <c r="W226" s="389">
        <f t="shared" ca="1" si="280"/>
        <v>-3.0395940098346904E-3</v>
      </c>
      <c r="X226" s="394"/>
      <c r="Y226" s="372"/>
      <c r="Z226" s="389">
        <f t="shared" ca="1" si="352"/>
        <v>6.6472058285542062</v>
      </c>
      <c r="AA226" s="389">
        <f ca="1">'Site&amp;Soil'!$G$173*EXP('Site&amp;Soil'!$G$174*Z226)</f>
        <v>0</v>
      </c>
      <c r="AB226" s="389">
        <f t="shared" ca="1" si="281"/>
        <v>0.41625000000000001</v>
      </c>
      <c r="AC226" s="389">
        <f t="shared" si="355"/>
        <v>0</v>
      </c>
      <c r="AD226" s="390">
        <f t="shared" ca="1" si="282"/>
        <v>0</v>
      </c>
      <c r="AE226" s="391">
        <f t="shared" si="283"/>
        <v>0</v>
      </c>
      <c r="AF226" s="392">
        <f t="shared" si="284"/>
        <v>0</v>
      </c>
      <c r="AG226" s="392">
        <f t="shared" ca="1" si="338"/>
        <v>0</v>
      </c>
      <c r="AH226" s="391">
        <f t="shared" ca="1" si="339"/>
        <v>0</v>
      </c>
      <c r="AI226" s="391">
        <f t="shared" ca="1" si="285"/>
        <v>0</v>
      </c>
      <c r="AJ226" s="391">
        <f t="shared" ca="1" si="286"/>
        <v>0</v>
      </c>
      <c r="AK226" s="391">
        <f t="shared" ca="1" si="287"/>
        <v>2.7117406657836012E-4</v>
      </c>
      <c r="AL226" s="389">
        <f t="shared" ca="1" si="288"/>
        <v>6.6474770026207848</v>
      </c>
      <c r="AM226" s="389">
        <f t="shared" ca="1" si="289"/>
        <v>0.68576230234090163</v>
      </c>
      <c r="AN226" s="393">
        <f t="shared" ca="1" si="290"/>
        <v>0</v>
      </c>
      <c r="AO226" s="389">
        <f t="shared" ca="1" si="291"/>
        <v>3.2860475781996659E-3</v>
      </c>
      <c r="AP226" s="394"/>
      <c r="AQ226" s="372"/>
      <c r="AR226" s="389">
        <f t="shared" ca="1" si="353"/>
        <v>4.7199999999999935</v>
      </c>
      <c r="AS226" s="389">
        <f ca="1">'Site&amp;Soil'!$H$173*EXP('Site&amp;Soil'!$H$174*AR226)</f>
        <v>0</v>
      </c>
      <c r="AT226" s="389">
        <f t="shared" ca="1" si="292"/>
        <v>0.38250000000000001</v>
      </c>
      <c r="AU226" s="389">
        <f t="shared" si="356"/>
        <v>0</v>
      </c>
      <c r="AV226" s="390">
        <f t="shared" ca="1" si="293"/>
        <v>0</v>
      </c>
      <c r="AW226" s="391">
        <f t="shared" si="294"/>
        <v>0</v>
      </c>
      <c r="AX226" s="392">
        <f t="shared" si="295"/>
        <v>0</v>
      </c>
      <c r="AY226" s="392">
        <f t="shared" ca="1" si="340"/>
        <v>0</v>
      </c>
      <c r="AZ226" s="391">
        <f t="shared" ca="1" si="341"/>
        <v>0</v>
      </c>
      <c r="BA226" s="391">
        <f t="shared" ca="1" si="296"/>
        <v>0</v>
      </c>
      <c r="BB226" s="391">
        <f t="shared" ca="1" si="297"/>
        <v>0</v>
      </c>
      <c r="BC226" s="391">
        <f t="shared" ca="1" si="298"/>
        <v>0</v>
      </c>
      <c r="BD226" s="389">
        <f t="shared" ca="1" si="299"/>
        <v>4.7199999999999935</v>
      </c>
      <c r="BE226" s="389">
        <f t="shared" ca="1" si="300"/>
        <v>0.1223999999999974</v>
      </c>
      <c r="BF226" s="393">
        <f t="shared" ca="1" si="301"/>
        <v>0</v>
      </c>
      <c r="BG226" s="389">
        <f t="shared" ca="1" si="302"/>
        <v>0</v>
      </c>
      <c r="BH226" s="394"/>
      <c r="BI226" s="372"/>
      <c r="BJ226" s="392"/>
      <c r="BK226" s="391"/>
      <c r="BL226" s="391"/>
      <c r="BM226" s="391"/>
      <c r="BN226" s="372"/>
      <c r="BO226" s="372"/>
      <c r="BP226" s="372"/>
      <c r="BQ226" s="372"/>
      <c r="BR226" s="372"/>
      <c r="BS226" s="372"/>
      <c r="BT226" s="372"/>
      <c r="BU226" s="372"/>
      <c r="BV226" s="372"/>
      <c r="BW226" s="372"/>
      <c r="BX226" s="372"/>
      <c r="BZ226" s="19"/>
      <c r="CA226" s="19"/>
      <c r="CB226" s="19"/>
      <c r="CC226" s="372"/>
      <c r="CD226" s="389" t="e">
        <f t="shared" ca="1" si="342"/>
        <v>#VALUE!</v>
      </c>
      <c r="CE226" s="389" t="e">
        <f ca="1">'Site&amp;Soil'!$F$173*EXP('Site&amp;Soil'!$F$174*CD226)</f>
        <v>#VALUE!</v>
      </c>
      <c r="CF226" s="389" t="e">
        <f t="shared" ca="1" si="303"/>
        <v>#VALUE!</v>
      </c>
      <c r="CG226" s="389">
        <f t="shared" si="357"/>
        <v>0</v>
      </c>
      <c r="CH226" s="390" t="e">
        <f t="shared" ca="1" si="304"/>
        <v>#VALUE!</v>
      </c>
      <c r="CI226" s="391">
        <f t="shared" si="305"/>
        <v>0</v>
      </c>
      <c r="CJ226" s="392">
        <f t="shared" si="306"/>
        <v>0</v>
      </c>
      <c r="CK226" s="392" t="e">
        <f t="shared" ca="1" si="343"/>
        <v>#VALUE!</v>
      </c>
      <c r="CL226" s="391" t="e">
        <f t="shared" ca="1" si="344"/>
        <v>#VALUE!</v>
      </c>
      <c r="CM226" s="391" t="e">
        <f t="shared" ca="1" si="307"/>
        <v>#VALUE!</v>
      </c>
      <c r="CN226" s="391" t="e">
        <f t="shared" ca="1" si="308"/>
        <v>#VALUE!</v>
      </c>
      <c r="CO226" s="391" t="e">
        <f t="shared" ca="1" si="309"/>
        <v>#VALUE!</v>
      </c>
      <c r="CP226" s="389" t="e">
        <f t="shared" ca="1" si="310"/>
        <v>#VALUE!</v>
      </c>
      <c r="CQ226" s="389" t="e">
        <f t="shared" ca="1" si="311"/>
        <v>#VALUE!</v>
      </c>
      <c r="CR226" s="393" t="e">
        <f t="shared" ca="1" si="312"/>
        <v>#VALUE!</v>
      </c>
      <c r="CS226" s="389" t="e">
        <f t="shared" ca="1" si="313"/>
        <v>#VALUE!</v>
      </c>
      <c r="CT226" s="394"/>
      <c r="CU226" s="372"/>
      <c r="CV226" s="389" t="e">
        <f t="shared" ca="1" si="345"/>
        <v>#VALUE!</v>
      </c>
      <c r="CW226" s="389" t="e">
        <f ca="1">'Site&amp;Soil'!$G$173*EXP('Site&amp;Soil'!$G$174*CV226)</f>
        <v>#VALUE!</v>
      </c>
      <c r="CX226" s="389" t="e">
        <f t="shared" ca="1" si="314"/>
        <v>#VALUE!</v>
      </c>
      <c r="CY226" s="389">
        <f t="shared" si="358"/>
        <v>0</v>
      </c>
      <c r="CZ226" s="390" t="e">
        <f t="shared" ca="1" si="315"/>
        <v>#VALUE!</v>
      </c>
      <c r="DA226" s="391">
        <f t="shared" si="316"/>
        <v>0</v>
      </c>
      <c r="DB226" s="392">
        <f t="shared" si="317"/>
        <v>0</v>
      </c>
      <c r="DC226" s="392" t="e">
        <f t="shared" ca="1" si="346"/>
        <v>#VALUE!</v>
      </c>
      <c r="DD226" s="391" t="e">
        <f t="shared" ca="1" si="347"/>
        <v>#VALUE!</v>
      </c>
      <c r="DE226" s="391" t="e">
        <f t="shared" ca="1" si="318"/>
        <v>#VALUE!</v>
      </c>
      <c r="DF226" s="391" t="e">
        <f t="shared" ca="1" si="319"/>
        <v>#VALUE!</v>
      </c>
      <c r="DG226" s="391" t="e">
        <f t="shared" ca="1" si="320"/>
        <v>#VALUE!</v>
      </c>
      <c r="DH226" s="389" t="e">
        <f t="shared" ca="1" si="321"/>
        <v>#VALUE!</v>
      </c>
      <c r="DI226" s="389" t="e">
        <f t="shared" ca="1" si="322"/>
        <v>#VALUE!</v>
      </c>
      <c r="DJ226" s="393" t="e">
        <f t="shared" ca="1" si="323"/>
        <v>#VALUE!</v>
      </c>
      <c r="DK226" s="389" t="e">
        <f t="shared" ca="1" si="324"/>
        <v>#VALUE!</v>
      </c>
      <c r="DL226" s="394"/>
      <c r="DM226" s="372"/>
      <c r="DN226" s="389" t="e">
        <f t="shared" ca="1" si="348"/>
        <v>#VALUE!</v>
      </c>
      <c r="DO226" s="389" t="e">
        <f ca="1">'Site&amp;Soil'!$H$173*EXP('Site&amp;Soil'!$H$174*DN226)</f>
        <v>#VALUE!</v>
      </c>
      <c r="DP226" s="389" t="e">
        <f t="shared" ca="1" si="325"/>
        <v>#VALUE!</v>
      </c>
      <c r="DQ226" s="389">
        <f t="shared" si="359"/>
        <v>0</v>
      </c>
      <c r="DR226" s="390" t="e">
        <f t="shared" ca="1" si="326"/>
        <v>#VALUE!</v>
      </c>
      <c r="DS226" s="391">
        <f t="shared" si="327"/>
        <v>0</v>
      </c>
      <c r="DT226" s="392">
        <f t="shared" si="328"/>
        <v>0</v>
      </c>
      <c r="DU226" s="392" t="e">
        <f t="shared" ca="1" si="349"/>
        <v>#VALUE!</v>
      </c>
      <c r="DV226" s="391" t="e">
        <f t="shared" ca="1" si="350"/>
        <v>#VALUE!</v>
      </c>
      <c r="DW226" s="391" t="e">
        <f t="shared" ca="1" si="329"/>
        <v>#VALUE!</v>
      </c>
      <c r="DX226" s="391" t="e">
        <f t="shared" ca="1" si="330"/>
        <v>#VALUE!</v>
      </c>
      <c r="DY226" s="391" t="e">
        <f t="shared" ca="1" si="331"/>
        <v>#VALUE!</v>
      </c>
      <c r="DZ226" s="389" t="e">
        <f t="shared" ca="1" si="332"/>
        <v>#VALUE!</v>
      </c>
      <c r="EA226" s="389" t="e">
        <f t="shared" ca="1" si="333"/>
        <v>#VALUE!</v>
      </c>
      <c r="EB226" s="393" t="e">
        <f t="shared" ca="1" si="334"/>
        <v>#VALUE!</v>
      </c>
      <c r="EC226" s="389" t="e">
        <f t="shared" ca="1" si="335"/>
        <v>#VALUE!</v>
      </c>
      <c r="ED226" s="394"/>
      <c r="EE226" s="372"/>
      <c r="EF226" s="392"/>
      <c r="EG226" s="391"/>
      <c r="EH226" s="391"/>
      <c r="EI226" s="391"/>
      <c r="EJ226" s="372"/>
      <c r="EK226" s="372"/>
      <c r="EL226" s="372"/>
      <c r="EM226" s="372"/>
      <c r="EN226" s="372"/>
      <c r="EO226" s="372"/>
      <c r="EP226" s="372"/>
      <c r="EQ226" s="372"/>
      <c r="ER226" s="372"/>
      <c r="ES226" s="372"/>
      <c r="ET226" s="372"/>
    </row>
    <row r="227" spans="1:150" x14ac:dyDescent="0.2">
      <c r="A227" s="372"/>
      <c r="B227" s="372">
        <v>219</v>
      </c>
      <c r="C227" s="372" t="s">
        <v>302</v>
      </c>
      <c r="D227" s="388"/>
      <c r="E227" s="388"/>
      <c r="F227" s="19"/>
      <c r="G227" s="372"/>
      <c r="H227" s="389">
        <f t="shared" ca="1" si="351"/>
        <v>5.8907181319109956</v>
      </c>
      <c r="I227" s="389">
        <f ca="1">'Site&amp;Soil'!$F$173*EXP('Site&amp;Soil'!$F$174*H227)</f>
        <v>0</v>
      </c>
      <c r="J227" s="389">
        <f t="shared" ca="1" si="270"/>
        <v>0.45000000000000007</v>
      </c>
      <c r="K227" s="389">
        <f t="shared" ca="1" si="354"/>
        <v>0.19369872998029833</v>
      </c>
      <c r="L227" s="390">
        <f t="shared" ca="1" si="271"/>
        <v>2.4299473475786807E-3</v>
      </c>
      <c r="M227" s="391">
        <f t="shared" si="272"/>
        <v>0</v>
      </c>
      <c r="N227" s="392">
        <f t="shared" si="273"/>
        <v>0</v>
      </c>
      <c r="O227" s="392">
        <f t="shared" ca="1" si="336"/>
        <v>5248.6636330306519</v>
      </c>
      <c r="P227" s="391">
        <f t="shared" ca="1" si="337"/>
        <v>0.2146350267567638</v>
      </c>
      <c r="Q227" s="391">
        <f t="shared" ca="1" si="274"/>
        <v>1.2753976273415515E-3</v>
      </c>
      <c r="R227" s="391">
        <f t="shared" ca="1" si="275"/>
        <v>1.5889887332024716E-4</v>
      </c>
      <c r="S227" s="391">
        <f t="shared" ca="1" si="276"/>
        <v>2.4811083422695644E-3</v>
      </c>
      <c r="T227" s="389">
        <f t="shared" ca="1" si="277"/>
        <v>5.8931992402532654</v>
      </c>
      <c r="U227" s="389">
        <f t="shared" ca="1" si="278"/>
        <v>0.40193965811396948</v>
      </c>
      <c r="V227" s="393">
        <f t="shared" ca="1" si="279"/>
        <v>1.9252488481107171E-3</v>
      </c>
      <c r="W227" s="389">
        <f t="shared" ca="1" si="280"/>
        <v>-4.278330773579371E-3</v>
      </c>
      <c r="X227" s="394"/>
      <c r="Y227" s="372"/>
      <c r="Z227" s="389">
        <f t="shared" ca="1" si="352"/>
        <v>6.6507630501989841</v>
      </c>
      <c r="AA227" s="389">
        <f ca="1">'Site&amp;Soil'!$G$173*EXP('Site&amp;Soil'!$G$174*Z227)</f>
        <v>0</v>
      </c>
      <c r="AB227" s="389">
        <f t="shared" ca="1" si="281"/>
        <v>0.41625000000000001</v>
      </c>
      <c r="AC227" s="389">
        <f t="shared" si="355"/>
        <v>0</v>
      </c>
      <c r="AD227" s="390">
        <f t="shared" ca="1" si="282"/>
        <v>0</v>
      </c>
      <c r="AE227" s="391">
        <f t="shared" si="283"/>
        <v>0</v>
      </c>
      <c r="AF227" s="392">
        <f t="shared" si="284"/>
        <v>0</v>
      </c>
      <c r="AG227" s="392">
        <f t="shared" ca="1" si="338"/>
        <v>0</v>
      </c>
      <c r="AH227" s="391">
        <f t="shared" ca="1" si="339"/>
        <v>0</v>
      </c>
      <c r="AI227" s="391">
        <f t="shared" ca="1" si="285"/>
        <v>0</v>
      </c>
      <c r="AJ227" s="391">
        <f t="shared" ca="1" si="286"/>
        <v>0</v>
      </c>
      <c r="AK227" s="391">
        <f t="shared" ca="1" si="287"/>
        <v>3.8173903500359678E-4</v>
      </c>
      <c r="AL227" s="389">
        <f t="shared" ca="1" si="288"/>
        <v>6.6511447892339879</v>
      </c>
      <c r="AM227" s="389">
        <f t="shared" ca="1" si="289"/>
        <v>0.68728901851864743</v>
      </c>
      <c r="AN227" s="393">
        <f t="shared" ca="1" si="290"/>
        <v>0</v>
      </c>
      <c r="AO227" s="389">
        <f t="shared" ca="1" si="291"/>
        <v>4.6252224579236443E-3</v>
      </c>
      <c r="AP227" s="394"/>
      <c r="AQ227" s="372"/>
      <c r="AR227" s="389">
        <f t="shared" ca="1" si="353"/>
        <v>4.7199999999999935</v>
      </c>
      <c r="AS227" s="389">
        <f ca="1">'Site&amp;Soil'!$H$173*EXP('Site&amp;Soil'!$H$174*AR227)</f>
        <v>0</v>
      </c>
      <c r="AT227" s="389">
        <f t="shared" ca="1" si="292"/>
        <v>0.38250000000000001</v>
      </c>
      <c r="AU227" s="389">
        <f t="shared" si="356"/>
        <v>0</v>
      </c>
      <c r="AV227" s="390">
        <f t="shared" ca="1" si="293"/>
        <v>0</v>
      </c>
      <c r="AW227" s="391">
        <f t="shared" si="294"/>
        <v>0</v>
      </c>
      <c r="AX227" s="392">
        <f t="shared" si="295"/>
        <v>0</v>
      </c>
      <c r="AY227" s="392">
        <f t="shared" ca="1" si="340"/>
        <v>0</v>
      </c>
      <c r="AZ227" s="391">
        <f t="shared" ca="1" si="341"/>
        <v>0</v>
      </c>
      <c r="BA227" s="391">
        <f t="shared" ca="1" si="296"/>
        <v>0</v>
      </c>
      <c r="BB227" s="391">
        <f t="shared" ca="1" si="297"/>
        <v>0</v>
      </c>
      <c r="BC227" s="391">
        <f t="shared" ca="1" si="298"/>
        <v>0</v>
      </c>
      <c r="BD227" s="389">
        <f t="shared" ca="1" si="299"/>
        <v>4.7199999999999935</v>
      </c>
      <c r="BE227" s="389">
        <f t="shared" ca="1" si="300"/>
        <v>0.1223999999999974</v>
      </c>
      <c r="BF227" s="393">
        <f t="shared" ca="1" si="301"/>
        <v>0</v>
      </c>
      <c r="BG227" s="389">
        <f t="shared" ca="1" si="302"/>
        <v>0</v>
      </c>
      <c r="BH227" s="394"/>
      <c r="BI227" s="372"/>
      <c r="BJ227" s="392"/>
      <c r="BK227" s="391"/>
      <c r="BL227" s="391"/>
      <c r="BM227" s="391"/>
      <c r="BN227" s="372"/>
      <c r="BO227" s="372"/>
      <c r="BP227" s="372"/>
      <c r="BQ227" s="372"/>
      <c r="BR227" s="372"/>
      <c r="BS227" s="372"/>
      <c r="BT227" s="372"/>
      <c r="BU227" s="372"/>
      <c r="BV227" s="372"/>
      <c r="BW227" s="372"/>
      <c r="BX227" s="372"/>
      <c r="BZ227" s="388"/>
      <c r="CA227" s="388"/>
      <c r="CB227" s="19"/>
      <c r="CC227" s="372"/>
      <c r="CD227" s="389" t="e">
        <f t="shared" ca="1" si="342"/>
        <v>#VALUE!</v>
      </c>
      <c r="CE227" s="389" t="e">
        <f ca="1">'Site&amp;Soil'!$F$173*EXP('Site&amp;Soil'!$F$174*CD227)</f>
        <v>#VALUE!</v>
      </c>
      <c r="CF227" s="389" t="e">
        <f t="shared" ca="1" si="303"/>
        <v>#VALUE!</v>
      </c>
      <c r="CG227" s="389">
        <f t="shared" si="357"/>
        <v>0</v>
      </c>
      <c r="CH227" s="390" t="e">
        <f t="shared" ca="1" si="304"/>
        <v>#VALUE!</v>
      </c>
      <c r="CI227" s="391">
        <f t="shared" si="305"/>
        <v>0</v>
      </c>
      <c r="CJ227" s="392">
        <f t="shared" si="306"/>
        <v>0</v>
      </c>
      <c r="CK227" s="392" t="e">
        <f t="shared" ca="1" si="343"/>
        <v>#VALUE!</v>
      </c>
      <c r="CL227" s="391" t="e">
        <f t="shared" ca="1" si="344"/>
        <v>#VALUE!</v>
      </c>
      <c r="CM227" s="391" t="e">
        <f t="shared" ca="1" si="307"/>
        <v>#VALUE!</v>
      </c>
      <c r="CN227" s="391" t="e">
        <f t="shared" ca="1" si="308"/>
        <v>#VALUE!</v>
      </c>
      <c r="CO227" s="391" t="e">
        <f t="shared" ca="1" si="309"/>
        <v>#VALUE!</v>
      </c>
      <c r="CP227" s="389" t="e">
        <f t="shared" ca="1" si="310"/>
        <v>#VALUE!</v>
      </c>
      <c r="CQ227" s="389" t="e">
        <f t="shared" ca="1" si="311"/>
        <v>#VALUE!</v>
      </c>
      <c r="CR227" s="393" t="e">
        <f t="shared" ca="1" si="312"/>
        <v>#VALUE!</v>
      </c>
      <c r="CS227" s="389" t="e">
        <f t="shared" ca="1" si="313"/>
        <v>#VALUE!</v>
      </c>
      <c r="CT227" s="394"/>
      <c r="CU227" s="372"/>
      <c r="CV227" s="389" t="e">
        <f t="shared" ca="1" si="345"/>
        <v>#VALUE!</v>
      </c>
      <c r="CW227" s="389" t="e">
        <f ca="1">'Site&amp;Soil'!$G$173*EXP('Site&amp;Soil'!$G$174*CV227)</f>
        <v>#VALUE!</v>
      </c>
      <c r="CX227" s="389" t="e">
        <f t="shared" ca="1" si="314"/>
        <v>#VALUE!</v>
      </c>
      <c r="CY227" s="389">
        <f t="shared" si="358"/>
        <v>0</v>
      </c>
      <c r="CZ227" s="390" t="e">
        <f t="shared" ca="1" si="315"/>
        <v>#VALUE!</v>
      </c>
      <c r="DA227" s="391">
        <f t="shared" si="316"/>
        <v>0</v>
      </c>
      <c r="DB227" s="392">
        <f t="shared" si="317"/>
        <v>0</v>
      </c>
      <c r="DC227" s="392" t="e">
        <f t="shared" ca="1" si="346"/>
        <v>#VALUE!</v>
      </c>
      <c r="DD227" s="391" t="e">
        <f t="shared" ca="1" si="347"/>
        <v>#VALUE!</v>
      </c>
      <c r="DE227" s="391" t="e">
        <f t="shared" ca="1" si="318"/>
        <v>#VALUE!</v>
      </c>
      <c r="DF227" s="391" t="e">
        <f t="shared" ca="1" si="319"/>
        <v>#VALUE!</v>
      </c>
      <c r="DG227" s="391" t="e">
        <f t="shared" ca="1" si="320"/>
        <v>#VALUE!</v>
      </c>
      <c r="DH227" s="389" t="e">
        <f t="shared" ca="1" si="321"/>
        <v>#VALUE!</v>
      </c>
      <c r="DI227" s="389" t="e">
        <f t="shared" ca="1" si="322"/>
        <v>#VALUE!</v>
      </c>
      <c r="DJ227" s="393" t="e">
        <f t="shared" ca="1" si="323"/>
        <v>#VALUE!</v>
      </c>
      <c r="DK227" s="389" t="e">
        <f t="shared" ca="1" si="324"/>
        <v>#VALUE!</v>
      </c>
      <c r="DL227" s="394"/>
      <c r="DM227" s="372"/>
      <c r="DN227" s="389" t="e">
        <f t="shared" ca="1" si="348"/>
        <v>#VALUE!</v>
      </c>
      <c r="DO227" s="389" t="e">
        <f ca="1">'Site&amp;Soil'!$H$173*EXP('Site&amp;Soil'!$H$174*DN227)</f>
        <v>#VALUE!</v>
      </c>
      <c r="DP227" s="389" t="e">
        <f t="shared" ca="1" si="325"/>
        <v>#VALUE!</v>
      </c>
      <c r="DQ227" s="389">
        <f t="shared" si="359"/>
        <v>0</v>
      </c>
      <c r="DR227" s="390" t="e">
        <f t="shared" ca="1" si="326"/>
        <v>#VALUE!</v>
      </c>
      <c r="DS227" s="391">
        <f t="shared" si="327"/>
        <v>0</v>
      </c>
      <c r="DT227" s="392">
        <f t="shared" si="328"/>
        <v>0</v>
      </c>
      <c r="DU227" s="392" t="e">
        <f t="shared" ca="1" si="349"/>
        <v>#VALUE!</v>
      </c>
      <c r="DV227" s="391" t="e">
        <f t="shared" ca="1" si="350"/>
        <v>#VALUE!</v>
      </c>
      <c r="DW227" s="391" t="e">
        <f t="shared" ca="1" si="329"/>
        <v>#VALUE!</v>
      </c>
      <c r="DX227" s="391" t="e">
        <f t="shared" ca="1" si="330"/>
        <v>#VALUE!</v>
      </c>
      <c r="DY227" s="391" t="e">
        <f t="shared" ca="1" si="331"/>
        <v>#VALUE!</v>
      </c>
      <c r="DZ227" s="389" t="e">
        <f t="shared" ca="1" si="332"/>
        <v>#VALUE!</v>
      </c>
      <c r="EA227" s="389" t="e">
        <f t="shared" ca="1" si="333"/>
        <v>#VALUE!</v>
      </c>
      <c r="EB227" s="393" t="e">
        <f t="shared" ca="1" si="334"/>
        <v>#VALUE!</v>
      </c>
      <c r="EC227" s="389" t="e">
        <f t="shared" ca="1" si="335"/>
        <v>#VALUE!</v>
      </c>
      <c r="ED227" s="394"/>
      <c r="EE227" s="372"/>
      <c r="EF227" s="392"/>
      <c r="EG227" s="391"/>
      <c r="EH227" s="391"/>
      <c r="EI227" s="391"/>
      <c r="EJ227" s="372"/>
      <c r="EK227" s="372"/>
      <c r="EL227" s="372"/>
      <c r="EM227" s="372"/>
      <c r="EN227" s="372"/>
      <c r="EO227" s="372"/>
      <c r="EP227" s="372"/>
      <c r="EQ227" s="372"/>
      <c r="ER227" s="372"/>
      <c r="ES227" s="372"/>
      <c r="ET227" s="372"/>
    </row>
    <row r="228" spans="1:150" x14ac:dyDescent="0.2">
      <c r="A228" s="372"/>
      <c r="B228" s="372">
        <v>220</v>
      </c>
      <c r="C228" s="372" t="s">
        <v>303</v>
      </c>
      <c r="D228" s="388"/>
      <c r="E228" s="388"/>
      <c r="F228" s="19"/>
      <c r="G228" s="372"/>
      <c r="H228" s="389">
        <f t="shared" ca="1" si="351"/>
        <v>5.8889209094796859</v>
      </c>
      <c r="I228" s="389">
        <f ca="1">'Site&amp;Soil'!$F$173*EXP('Site&amp;Soil'!$F$174*H228)</f>
        <v>0</v>
      </c>
      <c r="J228" s="389">
        <f t="shared" ca="1" si="270"/>
        <v>0.45000000000000007</v>
      </c>
      <c r="K228" s="389">
        <f t="shared" ca="1" si="354"/>
        <v>0.2566091252630372</v>
      </c>
      <c r="L228" s="390">
        <f t="shared" ca="1" si="271"/>
        <v>3.2328430173766808E-3</v>
      </c>
      <c r="M228" s="391">
        <f t="shared" si="272"/>
        <v>0</v>
      </c>
      <c r="N228" s="392">
        <f t="shared" si="273"/>
        <v>0</v>
      </c>
      <c r="O228" s="392">
        <f t="shared" ca="1" si="336"/>
        <v>5217.4751860868673</v>
      </c>
      <c r="P228" s="391">
        <f t="shared" ca="1" si="337"/>
        <v>0.21335962912942225</v>
      </c>
      <c r="Q228" s="391">
        <f t="shared" ca="1" si="274"/>
        <v>1.6867278223677026E-3</v>
      </c>
      <c r="R228" s="391">
        <f t="shared" ca="1" si="275"/>
        <v>2.0997429111206458E-4</v>
      </c>
      <c r="S228" s="391">
        <f t="shared" ca="1" si="276"/>
        <v>3.2816745139014176E-3</v>
      </c>
      <c r="T228" s="389">
        <f t="shared" ca="1" si="277"/>
        <v>5.892202583993587</v>
      </c>
      <c r="U228" s="389">
        <f t="shared" ca="1" si="278"/>
        <v>0.40149116279711422</v>
      </c>
      <c r="V228" s="393">
        <f t="shared" ca="1" si="279"/>
        <v>2.5418544035841041E-3</v>
      </c>
      <c r="W228" s="389">
        <f t="shared" ca="1" si="280"/>
        <v>-5.6485653412980084E-3</v>
      </c>
      <c r="X228" s="394"/>
      <c r="Y228" s="372"/>
      <c r="Z228" s="389">
        <f t="shared" ca="1" si="352"/>
        <v>6.6557700116919118</v>
      </c>
      <c r="AA228" s="389">
        <f ca="1">'Site&amp;Soil'!$G$173*EXP('Site&amp;Soil'!$G$174*Z228)</f>
        <v>0</v>
      </c>
      <c r="AB228" s="389">
        <f t="shared" ca="1" si="281"/>
        <v>0.41625000000000001</v>
      </c>
      <c r="AC228" s="389">
        <f t="shared" si="355"/>
        <v>0</v>
      </c>
      <c r="AD228" s="390">
        <f t="shared" ca="1" si="282"/>
        <v>0</v>
      </c>
      <c r="AE228" s="391">
        <f t="shared" si="283"/>
        <v>0</v>
      </c>
      <c r="AF228" s="392">
        <f t="shared" si="284"/>
        <v>0</v>
      </c>
      <c r="AG228" s="392">
        <f t="shared" ca="1" si="338"/>
        <v>0</v>
      </c>
      <c r="AH228" s="391">
        <f t="shared" ca="1" si="339"/>
        <v>0</v>
      </c>
      <c r="AI228" s="391">
        <f t="shared" ca="1" si="285"/>
        <v>0</v>
      </c>
      <c r="AJ228" s="391">
        <f t="shared" ca="1" si="286"/>
        <v>0</v>
      </c>
      <c r="AK228" s="391">
        <f t="shared" ca="1" si="287"/>
        <v>5.044427414103653E-4</v>
      </c>
      <c r="AL228" s="389">
        <f t="shared" ca="1" si="288"/>
        <v>6.6562744544333219</v>
      </c>
      <c r="AM228" s="389">
        <f t="shared" ca="1" si="289"/>
        <v>0.6894242416578702</v>
      </c>
      <c r="AN228" s="393">
        <f t="shared" ca="1" si="290"/>
        <v>0</v>
      </c>
      <c r="AO228" s="389">
        <f t="shared" ca="1" si="291"/>
        <v>6.1065571257275771E-3</v>
      </c>
      <c r="AP228" s="394"/>
      <c r="AQ228" s="372"/>
      <c r="AR228" s="389">
        <f t="shared" ca="1" si="353"/>
        <v>4.7199999999999935</v>
      </c>
      <c r="AS228" s="389">
        <f ca="1">'Site&amp;Soil'!$H$173*EXP('Site&amp;Soil'!$H$174*AR228)</f>
        <v>0</v>
      </c>
      <c r="AT228" s="389">
        <f t="shared" ca="1" si="292"/>
        <v>0.38250000000000001</v>
      </c>
      <c r="AU228" s="389">
        <f t="shared" si="356"/>
        <v>0</v>
      </c>
      <c r="AV228" s="390">
        <f t="shared" ca="1" si="293"/>
        <v>0</v>
      </c>
      <c r="AW228" s="391">
        <f t="shared" si="294"/>
        <v>0</v>
      </c>
      <c r="AX228" s="392">
        <f t="shared" si="295"/>
        <v>0</v>
      </c>
      <c r="AY228" s="392">
        <f t="shared" ca="1" si="340"/>
        <v>0</v>
      </c>
      <c r="AZ228" s="391">
        <f t="shared" ca="1" si="341"/>
        <v>0</v>
      </c>
      <c r="BA228" s="391">
        <f t="shared" ca="1" si="296"/>
        <v>0</v>
      </c>
      <c r="BB228" s="391">
        <f t="shared" ca="1" si="297"/>
        <v>0</v>
      </c>
      <c r="BC228" s="391">
        <f t="shared" ca="1" si="298"/>
        <v>0</v>
      </c>
      <c r="BD228" s="389">
        <f t="shared" ca="1" si="299"/>
        <v>4.7199999999999935</v>
      </c>
      <c r="BE228" s="389">
        <f t="shared" ca="1" si="300"/>
        <v>0.1223999999999974</v>
      </c>
      <c r="BF228" s="393">
        <f t="shared" ca="1" si="301"/>
        <v>0</v>
      </c>
      <c r="BG228" s="389">
        <f t="shared" ca="1" si="302"/>
        <v>0</v>
      </c>
      <c r="BH228" s="394"/>
      <c r="BI228" s="372"/>
      <c r="BJ228" s="392"/>
      <c r="BK228" s="391"/>
      <c r="BL228" s="391"/>
      <c r="BM228" s="391"/>
      <c r="BN228" s="372"/>
      <c r="BO228" s="372"/>
      <c r="BP228" s="372"/>
      <c r="BQ228" s="372"/>
      <c r="BR228" s="372"/>
      <c r="BS228" s="372"/>
      <c r="BT228" s="372"/>
      <c r="BU228" s="372"/>
      <c r="BV228" s="372"/>
      <c r="BW228" s="372"/>
      <c r="BX228" s="372"/>
      <c r="BZ228" s="388"/>
      <c r="CA228" s="388"/>
      <c r="CB228" s="19"/>
      <c r="CC228" s="372"/>
      <c r="CD228" s="389" t="e">
        <f t="shared" ca="1" si="342"/>
        <v>#VALUE!</v>
      </c>
      <c r="CE228" s="389" t="e">
        <f ca="1">'Site&amp;Soil'!$F$173*EXP('Site&amp;Soil'!$F$174*CD228)</f>
        <v>#VALUE!</v>
      </c>
      <c r="CF228" s="389" t="e">
        <f t="shared" ca="1" si="303"/>
        <v>#VALUE!</v>
      </c>
      <c r="CG228" s="389">
        <f t="shared" si="357"/>
        <v>0</v>
      </c>
      <c r="CH228" s="390" t="e">
        <f t="shared" ca="1" si="304"/>
        <v>#VALUE!</v>
      </c>
      <c r="CI228" s="391">
        <f t="shared" si="305"/>
        <v>0</v>
      </c>
      <c r="CJ228" s="392">
        <f t="shared" si="306"/>
        <v>0</v>
      </c>
      <c r="CK228" s="392" t="e">
        <f t="shared" ca="1" si="343"/>
        <v>#VALUE!</v>
      </c>
      <c r="CL228" s="391" t="e">
        <f t="shared" ca="1" si="344"/>
        <v>#VALUE!</v>
      </c>
      <c r="CM228" s="391" t="e">
        <f t="shared" ca="1" si="307"/>
        <v>#VALUE!</v>
      </c>
      <c r="CN228" s="391" t="e">
        <f t="shared" ca="1" si="308"/>
        <v>#VALUE!</v>
      </c>
      <c r="CO228" s="391" t="e">
        <f t="shared" ca="1" si="309"/>
        <v>#VALUE!</v>
      </c>
      <c r="CP228" s="389" t="e">
        <f t="shared" ca="1" si="310"/>
        <v>#VALUE!</v>
      </c>
      <c r="CQ228" s="389" t="e">
        <f t="shared" ca="1" si="311"/>
        <v>#VALUE!</v>
      </c>
      <c r="CR228" s="393" t="e">
        <f t="shared" ca="1" si="312"/>
        <v>#VALUE!</v>
      </c>
      <c r="CS228" s="389" t="e">
        <f t="shared" ca="1" si="313"/>
        <v>#VALUE!</v>
      </c>
      <c r="CT228" s="394"/>
      <c r="CU228" s="372"/>
      <c r="CV228" s="389" t="e">
        <f t="shared" ca="1" si="345"/>
        <v>#VALUE!</v>
      </c>
      <c r="CW228" s="389" t="e">
        <f ca="1">'Site&amp;Soil'!$G$173*EXP('Site&amp;Soil'!$G$174*CV228)</f>
        <v>#VALUE!</v>
      </c>
      <c r="CX228" s="389" t="e">
        <f t="shared" ca="1" si="314"/>
        <v>#VALUE!</v>
      </c>
      <c r="CY228" s="389">
        <f t="shared" si="358"/>
        <v>0</v>
      </c>
      <c r="CZ228" s="390" t="e">
        <f t="shared" ca="1" si="315"/>
        <v>#VALUE!</v>
      </c>
      <c r="DA228" s="391">
        <f t="shared" si="316"/>
        <v>0</v>
      </c>
      <c r="DB228" s="392">
        <f t="shared" si="317"/>
        <v>0</v>
      </c>
      <c r="DC228" s="392" t="e">
        <f t="shared" ca="1" si="346"/>
        <v>#VALUE!</v>
      </c>
      <c r="DD228" s="391" t="e">
        <f t="shared" ca="1" si="347"/>
        <v>#VALUE!</v>
      </c>
      <c r="DE228" s="391" t="e">
        <f t="shared" ca="1" si="318"/>
        <v>#VALUE!</v>
      </c>
      <c r="DF228" s="391" t="e">
        <f t="shared" ca="1" si="319"/>
        <v>#VALUE!</v>
      </c>
      <c r="DG228" s="391" t="e">
        <f t="shared" ca="1" si="320"/>
        <v>#VALUE!</v>
      </c>
      <c r="DH228" s="389" t="e">
        <f t="shared" ca="1" si="321"/>
        <v>#VALUE!</v>
      </c>
      <c r="DI228" s="389" t="e">
        <f t="shared" ca="1" si="322"/>
        <v>#VALUE!</v>
      </c>
      <c r="DJ228" s="393" t="e">
        <f t="shared" ca="1" si="323"/>
        <v>#VALUE!</v>
      </c>
      <c r="DK228" s="389" t="e">
        <f t="shared" ca="1" si="324"/>
        <v>#VALUE!</v>
      </c>
      <c r="DL228" s="394"/>
      <c r="DM228" s="372"/>
      <c r="DN228" s="389" t="e">
        <f t="shared" ca="1" si="348"/>
        <v>#VALUE!</v>
      </c>
      <c r="DO228" s="389" t="e">
        <f ca="1">'Site&amp;Soil'!$H$173*EXP('Site&amp;Soil'!$H$174*DN228)</f>
        <v>#VALUE!</v>
      </c>
      <c r="DP228" s="389" t="e">
        <f t="shared" ca="1" si="325"/>
        <v>#VALUE!</v>
      </c>
      <c r="DQ228" s="389">
        <f t="shared" si="359"/>
        <v>0</v>
      </c>
      <c r="DR228" s="390" t="e">
        <f t="shared" ca="1" si="326"/>
        <v>#VALUE!</v>
      </c>
      <c r="DS228" s="391">
        <f t="shared" si="327"/>
        <v>0</v>
      </c>
      <c r="DT228" s="392">
        <f t="shared" si="328"/>
        <v>0</v>
      </c>
      <c r="DU228" s="392" t="e">
        <f t="shared" ca="1" si="349"/>
        <v>#VALUE!</v>
      </c>
      <c r="DV228" s="391" t="e">
        <f t="shared" ca="1" si="350"/>
        <v>#VALUE!</v>
      </c>
      <c r="DW228" s="391" t="e">
        <f t="shared" ca="1" si="329"/>
        <v>#VALUE!</v>
      </c>
      <c r="DX228" s="391" t="e">
        <f t="shared" ca="1" si="330"/>
        <v>#VALUE!</v>
      </c>
      <c r="DY228" s="391" t="e">
        <f t="shared" ca="1" si="331"/>
        <v>#VALUE!</v>
      </c>
      <c r="DZ228" s="389" t="e">
        <f t="shared" ca="1" si="332"/>
        <v>#VALUE!</v>
      </c>
      <c r="EA228" s="389" t="e">
        <f t="shared" ca="1" si="333"/>
        <v>#VALUE!</v>
      </c>
      <c r="EB228" s="393" t="e">
        <f t="shared" ca="1" si="334"/>
        <v>#VALUE!</v>
      </c>
      <c r="EC228" s="389" t="e">
        <f t="shared" ca="1" si="335"/>
        <v>#VALUE!</v>
      </c>
      <c r="ED228" s="394"/>
      <c r="EE228" s="372"/>
      <c r="EF228" s="392"/>
      <c r="EG228" s="391"/>
      <c r="EH228" s="391"/>
      <c r="EI228" s="391"/>
      <c r="EJ228" s="372"/>
      <c r="EK228" s="372"/>
      <c r="EL228" s="372"/>
      <c r="EM228" s="372"/>
      <c r="EN228" s="372"/>
      <c r="EO228" s="372"/>
      <c r="EP228" s="372"/>
      <c r="EQ228" s="372"/>
      <c r="ER228" s="372"/>
      <c r="ES228" s="372"/>
      <c r="ET228" s="372"/>
    </row>
    <row r="229" spans="1:150" x14ac:dyDescent="0.2">
      <c r="A229" s="372"/>
      <c r="B229" s="372">
        <v>221</v>
      </c>
      <c r="C229" s="372" t="s">
        <v>304</v>
      </c>
      <c r="D229" s="388"/>
      <c r="E229" s="388"/>
      <c r="F229" s="19"/>
      <c r="G229" s="372"/>
      <c r="H229" s="389">
        <f t="shared" ca="1" si="351"/>
        <v>5.8865540186522889</v>
      </c>
      <c r="I229" s="389">
        <f ca="1">'Site&amp;Soil'!$F$173*EXP('Site&amp;Soil'!$F$174*H229)</f>
        <v>0</v>
      </c>
      <c r="J229" s="389">
        <f t="shared" ca="1" si="270"/>
        <v>0.45000000000000007</v>
      </c>
      <c r="K229" s="389">
        <f t="shared" ca="1" si="354"/>
        <v>0.31935521622611851</v>
      </c>
      <c r="L229" s="390">
        <f t="shared" ca="1" si="271"/>
        <v>4.0458769514326596E-3</v>
      </c>
      <c r="M229" s="391">
        <f t="shared" si="272"/>
        <v>0</v>
      </c>
      <c r="N229" s="392">
        <f t="shared" si="273"/>
        <v>0</v>
      </c>
      <c r="O229" s="392">
        <f t="shared" ca="1" si="336"/>
        <v>5176.2281113952085</v>
      </c>
      <c r="P229" s="391">
        <f t="shared" ca="1" si="337"/>
        <v>0.21167290130705455</v>
      </c>
      <c r="Q229" s="391">
        <f t="shared" ca="1" si="274"/>
        <v>2.0942382011251682E-3</v>
      </c>
      <c r="R229" s="391">
        <f t="shared" ca="1" si="275"/>
        <v>2.6042498503483667E-4</v>
      </c>
      <c r="S229" s="391">
        <f t="shared" ca="1" si="276"/>
        <v>4.0751404802007365E-3</v>
      </c>
      <c r="T229" s="389">
        <f t="shared" ca="1" si="277"/>
        <v>5.89062915913249</v>
      </c>
      <c r="U229" s="389">
        <f t="shared" ca="1" si="278"/>
        <v>0.40078312160962054</v>
      </c>
      <c r="V229" s="393">
        <f t="shared" ca="1" si="279"/>
        <v>3.1463903169440133E-3</v>
      </c>
      <c r="W229" s="389">
        <f t="shared" ca="1" si="280"/>
        <v>-6.9919784820978064E-3</v>
      </c>
      <c r="X229" s="394"/>
      <c r="Y229" s="372"/>
      <c r="Z229" s="389">
        <f t="shared" ca="1" si="352"/>
        <v>6.6623810115590496</v>
      </c>
      <c r="AA229" s="389">
        <f ca="1">'Site&amp;Soil'!$G$173*EXP('Site&amp;Soil'!$G$174*Z229)</f>
        <v>0</v>
      </c>
      <c r="AB229" s="389">
        <f t="shared" ca="1" si="281"/>
        <v>0.41625000000000001</v>
      </c>
      <c r="AC229" s="389">
        <f t="shared" si="355"/>
        <v>0</v>
      </c>
      <c r="AD229" s="390">
        <f t="shared" ca="1" si="282"/>
        <v>0</v>
      </c>
      <c r="AE229" s="391">
        <f t="shared" si="283"/>
        <v>0</v>
      </c>
      <c r="AF229" s="392">
        <f t="shared" si="284"/>
        <v>0</v>
      </c>
      <c r="AG229" s="392">
        <f t="shared" ca="1" si="338"/>
        <v>0</v>
      </c>
      <c r="AH229" s="391">
        <f t="shared" ca="1" si="339"/>
        <v>0</v>
      </c>
      <c r="AI229" s="391">
        <f t="shared" ca="1" si="285"/>
        <v>0</v>
      </c>
      <c r="AJ229" s="391">
        <f t="shared" ca="1" si="286"/>
        <v>0</v>
      </c>
      <c r="AK229" s="391">
        <f t="shared" ca="1" si="287"/>
        <v>6.2564560969330125E-4</v>
      </c>
      <c r="AL229" s="389">
        <f t="shared" ca="1" si="288"/>
        <v>6.6630066571687427</v>
      </c>
      <c r="AM229" s="389">
        <f t="shared" ca="1" si="289"/>
        <v>0.69222652104648918</v>
      </c>
      <c r="AN229" s="393">
        <f t="shared" ca="1" si="290"/>
        <v>0</v>
      </c>
      <c r="AO229" s="389">
        <f t="shared" ca="1" si="291"/>
        <v>7.5588956563219538E-3</v>
      </c>
      <c r="AP229" s="394"/>
      <c r="AQ229" s="372"/>
      <c r="AR229" s="389">
        <f t="shared" ca="1" si="353"/>
        <v>4.7199999999999935</v>
      </c>
      <c r="AS229" s="389">
        <f ca="1">'Site&amp;Soil'!$H$173*EXP('Site&amp;Soil'!$H$174*AR229)</f>
        <v>0</v>
      </c>
      <c r="AT229" s="389">
        <f t="shared" ca="1" si="292"/>
        <v>0.38250000000000001</v>
      </c>
      <c r="AU229" s="389">
        <f t="shared" si="356"/>
        <v>0</v>
      </c>
      <c r="AV229" s="390">
        <f t="shared" ca="1" si="293"/>
        <v>0</v>
      </c>
      <c r="AW229" s="391">
        <f t="shared" si="294"/>
        <v>0</v>
      </c>
      <c r="AX229" s="392">
        <f t="shared" si="295"/>
        <v>0</v>
      </c>
      <c r="AY229" s="392">
        <f t="shared" ca="1" si="340"/>
        <v>0</v>
      </c>
      <c r="AZ229" s="391">
        <f t="shared" ca="1" si="341"/>
        <v>0</v>
      </c>
      <c r="BA229" s="391">
        <f t="shared" ca="1" si="296"/>
        <v>0</v>
      </c>
      <c r="BB229" s="391">
        <f t="shared" ca="1" si="297"/>
        <v>0</v>
      </c>
      <c r="BC229" s="391">
        <f t="shared" ca="1" si="298"/>
        <v>0</v>
      </c>
      <c r="BD229" s="389">
        <f t="shared" ca="1" si="299"/>
        <v>4.7199999999999935</v>
      </c>
      <c r="BE229" s="389">
        <f t="shared" ca="1" si="300"/>
        <v>0.1223999999999974</v>
      </c>
      <c r="BF229" s="393">
        <f t="shared" ca="1" si="301"/>
        <v>0</v>
      </c>
      <c r="BG229" s="389">
        <f t="shared" ca="1" si="302"/>
        <v>0</v>
      </c>
      <c r="BH229" s="394"/>
      <c r="BI229" s="372"/>
      <c r="BJ229" s="392"/>
      <c r="BK229" s="391"/>
      <c r="BL229" s="391"/>
      <c r="BM229" s="391"/>
      <c r="BN229" s="372"/>
      <c r="BO229" s="372"/>
      <c r="BP229" s="372"/>
      <c r="BQ229" s="372"/>
      <c r="BR229" s="372"/>
      <c r="BS229" s="372"/>
      <c r="BT229" s="372"/>
      <c r="BU229" s="372"/>
      <c r="BV229" s="372"/>
      <c r="BW229" s="372"/>
      <c r="BX229" s="372"/>
      <c r="BZ229" s="388"/>
      <c r="CA229" s="388"/>
      <c r="CB229" s="19"/>
      <c r="CC229" s="372"/>
      <c r="CD229" s="389" t="e">
        <f t="shared" ca="1" si="342"/>
        <v>#VALUE!</v>
      </c>
      <c r="CE229" s="389" t="e">
        <f ca="1">'Site&amp;Soil'!$F$173*EXP('Site&amp;Soil'!$F$174*CD229)</f>
        <v>#VALUE!</v>
      </c>
      <c r="CF229" s="389" t="e">
        <f t="shared" ca="1" si="303"/>
        <v>#VALUE!</v>
      </c>
      <c r="CG229" s="389">
        <f t="shared" si="357"/>
        <v>0</v>
      </c>
      <c r="CH229" s="390" t="e">
        <f t="shared" ca="1" si="304"/>
        <v>#VALUE!</v>
      </c>
      <c r="CI229" s="391">
        <f t="shared" si="305"/>
        <v>0</v>
      </c>
      <c r="CJ229" s="392">
        <f t="shared" si="306"/>
        <v>0</v>
      </c>
      <c r="CK229" s="392" t="e">
        <f t="shared" ca="1" si="343"/>
        <v>#VALUE!</v>
      </c>
      <c r="CL229" s="391" t="e">
        <f t="shared" ca="1" si="344"/>
        <v>#VALUE!</v>
      </c>
      <c r="CM229" s="391" t="e">
        <f t="shared" ca="1" si="307"/>
        <v>#VALUE!</v>
      </c>
      <c r="CN229" s="391" t="e">
        <f t="shared" ca="1" si="308"/>
        <v>#VALUE!</v>
      </c>
      <c r="CO229" s="391" t="e">
        <f t="shared" ca="1" si="309"/>
        <v>#VALUE!</v>
      </c>
      <c r="CP229" s="389" t="e">
        <f t="shared" ca="1" si="310"/>
        <v>#VALUE!</v>
      </c>
      <c r="CQ229" s="389" t="e">
        <f t="shared" ca="1" si="311"/>
        <v>#VALUE!</v>
      </c>
      <c r="CR229" s="393" t="e">
        <f t="shared" ca="1" si="312"/>
        <v>#VALUE!</v>
      </c>
      <c r="CS229" s="389" t="e">
        <f t="shared" ca="1" si="313"/>
        <v>#VALUE!</v>
      </c>
      <c r="CT229" s="394"/>
      <c r="CU229" s="372"/>
      <c r="CV229" s="389" t="e">
        <f t="shared" ca="1" si="345"/>
        <v>#VALUE!</v>
      </c>
      <c r="CW229" s="389" t="e">
        <f ca="1">'Site&amp;Soil'!$G$173*EXP('Site&amp;Soil'!$G$174*CV229)</f>
        <v>#VALUE!</v>
      </c>
      <c r="CX229" s="389" t="e">
        <f t="shared" ca="1" si="314"/>
        <v>#VALUE!</v>
      </c>
      <c r="CY229" s="389">
        <f t="shared" si="358"/>
        <v>0</v>
      </c>
      <c r="CZ229" s="390" t="e">
        <f t="shared" ca="1" si="315"/>
        <v>#VALUE!</v>
      </c>
      <c r="DA229" s="391">
        <f t="shared" si="316"/>
        <v>0</v>
      </c>
      <c r="DB229" s="392">
        <f t="shared" si="317"/>
        <v>0</v>
      </c>
      <c r="DC229" s="392" t="e">
        <f t="shared" ca="1" si="346"/>
        <v>#VALUE!</v>
      </c>
      <c r="DD229" s="391" t="e">
        <f t="shared" ca="1" si="347"/>
        <v>#VALUE!</v>
      </c>
      <c r="DE229" s="391" t="e">
        <f t="shared" ca="1" si="318"/>
        <v>#VALUE!</v>
      </c>
      <c r="DF229" s="391" t="e">
        <f t="shared" ca="1" si="319"/>
        <v>#VALUE!</v>
      </c>
      <c r="DG229" s="391" t="e">
        <f t="shared" ca="1" si="320"/>
        <v>#VALUE!</v>
      </c>
      <c r="DH229" s="389" t="e">
        <f t="shared" ca="1" si="321"/>
        <v>#VALUE!</v>
      </c>
      <c r="DI229" s="389" t="e">
        <f t="shared" ca="1" si="322"/>
        <v>#VALUE!</v>
      </c>
      <c r="DJ229" s="393" t="e">
        <f t="shared" ca="1" si="323"/>
        <v>#VALUE!</v>
      </c>
      <c r="DK229" s="389" t="e">
        <f t="shared" ca="1" si="324"/>
        <v>#VALUE!</v>
      </c>
      <c r="DL229" s="394"/>
      <c r="DM229" s="372"/>
      <c r="DN229" s="389" t="e">
        <f t="shared" ca="1" si="348"/>
        <v>#VALUE!</v>
      </c>
      <c r="DO229" s="389" t="e">
        <f ca="1">'Site&amp;Soil'!$H$173*EXP('Site&amp;Soil'!$H$174*DN229)</f>
        <v>#VALUE!</v>
      </c>
      <c r="DP229" s="389" t="e">
        <f t="shared" ca="1" si="325"/>
        <v>#VALUE!</v>
      </c>
      <c r="DQ229" s="389">
        <f t="shared" si="359"/>
        <v>0</v>
      </c>
      <c r="DR229" s="390" t="e">
        <f t="shared" ca="1" si="326"/>
        <v>#VALUE!</v>
      </c>
      <c r="DS229" s="391">
        <f t="shared" si="327"/>
        <v>0</v>
      </c>
      <c r="DT229" s="392">
        <f t="shared" si="328"/>
        <v>0</v>
      </c>
      <c r="DU229" s="392" t="e">
        <f t="shared" ca="1" si="349"/>
        <v>#VALUE!</v>
      </c>
      <c r="DV229" s="391" t="e">
        <f t="shared" ca="1" si="350"/>
        <v>#VALUE!</v>
      </c>
      <c r="DW229" s="391" t="e">
        <f t="shared" ca="1" si="329"/>
        <v>#VALUE!</v>
      </c>
      <c r="DX229" s="391" t="e">
        <f t="shared" ca="1" si="330"/>
        <v>#VALUE!</v>
      </c>
      <c r="DY229" s="391" t="e">
        <f t="shared" ca="1" si="331"/>
        <v>#VALUE!</v>
      </c>
      <c r="DZ229" s="389" t="e">
        <f t="shared" ca="1" si="332"/>
        <v>#VALUE!</v>
      </c>
      <c r="EA229" s="389" t="e">
        <f t="shared" ca="1" si="333"/>
        <v>#VALUE!</v>
      </c>
      <c r="EB229" s="393" t="e">
        <f t="shared" ca="1" si="334"/>
        <v>#VALUE!</v>
      </c>
      <c r="EC229" s="389" t="e">
        <f t="shared" ca="1" si="335"/>
        <v>#VALUE!</v>
      </c>
      <c r="ED229" s="394"/>
      <c r="EE229" s="372"/>
      <c r="EF229" s="392"/>
      <c r="EG229" s="391"/>
      <c r="EH229" s="391"/>
      <c r="EI229" s="391"/>
      <c r="EJ229" s="372"/>
      <c r="EK229" s="372"/>
      <c r="EL229" s="372"/>
      <c r="EM229" s="372"/>
      <c r="EN229" s="372"/>
      <c r="EO229" s="372"/>
      <c r="EP229" s="372"/>
      <c r="EQ229" s="372"/>
      <c r="ER229" s="372"/>
      <c r="ES229" s="372"/>
      <c r="ET229" s="372"/>
    </row>
    <row r="230" spans="1:150" x14ac:dyDescent="0.2">
      <c r="A230" s="372"/>
      <c r="B230" s="372">
        <v>222</v>
      </c>
      <c r="C230" s="372" t="s">
        <v>305</v>
      </c>
      <c r="D230" s="388"/>
      <c r="E230" s="388"/>
      <c r="F230" s="19"/>
      <c r="G230" s="372"/>
      <c r="H230" s="389">
        <f t="shared" ca="1" si="351"/>
        <v>5.8836371806503918</v>
      </c>
      <c r="I230" s="389">
        <f ca="1">'Site&amp;Soil'!$F$173*EXP('Site&amp;Soil'!$F$174*H230)</f>
        <v>0</v>
      </c>
      <c r="J230" s="389">
        <f t="shared" ca="1" si="270"/>
        <v>0.45000000000000007</v>
      </c>
      <c r="K230" s="389">
        <f t="shared" ca="1" si="354"/>
        <v>0.37336407417040579</v>
      </c>
      <c r="L230" s="390">
        <f t="shared" ca="1" si="271"/>
        <v>4.7627806241688636E-3</v>
      </c>
      <c r="M230" s="391">
        <f t="shared" si="272"/>
        <v>0</v>
      </c>
      <c r="N230" s="392">
        <f t="shared" si="273"/>
        <v>0</v>
      </c>
      <c r="O230" s="392">
        <f t="shared" ca="1" si="336"/>
        <v>5125.0158183634385</v>
      </c>
      <c r="P230" s="391">
        <f t="shared" ca="1" si="337"/>
        <v>0.20957866310592937</v>
      </c>
      <c r="Q230" s="391">
        <f t="shared" ca="1" si="274"/>
        <v>2.440932603826032E-3</v>
      </c>
      <c r="R230" s="391">
        <f t="shared" ca="1" si="275"/>
        <v>3.0313959848660507E-4</v>
      </c>
      <c r="S230" s="391">
        <f t="shared" ca="1" si="276"/>
        <v>4.7506511229765038E-3</v>
      </c>
      <c r="T230" s="389">
        <f t="shared" ca="1" si="277"/>
        <v>5.8883878317733682</v>
      </c>
      <c r="U230" s="389">
        <f t="shared" ca="1" si="278"/>
        <v>0.39977452429801574</v>
      </c>
      <c r="V230" s="393">
        <f t="shared" ca="1" si="279"/>
        <v>3.6503581258442723E-3</v>
      </c>
      <c r="W230" s="389">
        <f t="shared" ca="1" si="280"/>
        <v>-8.1119069463206038E-3</v>
      </c>
      <c r="X230" s="394"/>
      <c r="Y230" s="372"/>
      <c r="Z230" s="389">
        <f t="shared" ca="1" si="352"/>
        <v>6.6705655528250647</v>
      </c>
      <c r="AA230" s="389">
        <f ca="1">'Site&amp;Soil'!$G$173*EXP('Site&amp;Soil'!$G$174*Z230)</f>
        <v>0</v>
      </c>
      <c r="AB230" s="389">
        <f t="shared" ca="1" si="281"/>
        <v>0.41625000000000001</v>
      </c>
      <c r="AC230" s="389">
        <f t="shared" si="355"/>
        <v>0</v>
      </c>
      <c r="AD230" s="390">
        <f t="shared" ca="1" si="282"/>
        <v>0</v>
      </c>
      <c r="AE230" s="391">
        <f t="shared" si="283"/>
        <v>0</v>
      </c>
      <c r="AF230" s="392">
        <f t="shared" si="284"/>
        <v>0</v>
      </c>
      <c r="AG230" s="392">
        <f t="shared" ca="1" si="338"/>
        <v>0</v>
      </c>
      <c r="AH230" s="391">
        <f t="shared" ca="1" si="339"/>
        <v>0</v>
      </c>
      <c r="AI230" s="391">
        <f t="shared" ca="1" si="285"/>
        <v>0</v>
      </c>
      <c r="AJ230" s="391">
        <f t="shared" ca="1" si="286"/>
        <v>0</v>
      </c>
      <c r="AK230" s="391">
        <f t="shared" ca="1" si="287"/>
        <v>7.2826329966751968E-4</v>
      </c>
      <c r="AL230" s="389">
        <f t="shared" ca="1" si="288"/>
        <v>6.6712938161247326</v>
      </c>
      <c r="AM230" s="389">
        <f t="shared" ca="1" si="289"/>
        <v>0.69567605096191998</v>
      </c>
      <c r="AN230" s="393">
        <f t="shared" ca="1" si="290"/>
        <v>0</v>
      </c>
      <c r="AO230" s="389">
        <f t="shared" ca="1" si="291"/>
        <v>8.7696291311574106E-3</v>
      </c>
      <c r="AP230" s="394"/>
      <c r="AQ230" s="372"/>
      <c r="AR230" s="389">
        <f t="shared" ca="1" si="353"/>
        <v>4.7199999999999935</v>
      </c>
      <c r="AS230" s="389">
        <f ca="1">'Site&amp;Soil'!$H$173*EXP('Site&amp;Soil'!$H$174*AR230)</f>
        <v>0</v>
      </c>
      <c r="AT230" s="389">
        <f t="shared" ca="1" si="292"/>
        <v>0.38250000000000001</v>
      </c>
      <c r="AU230" s="389">
        <f t="shared" si="356"/>
        <v>0</v>
      </c>
      <c r="AV230" s="390">
        <f t="shared" ca="1" si="293"/>
        <v>0</v>
      </c>
      <c r="AW230" s="391">
        <f t="shared" si="294"/>
        <v>0</v>
      </c>
      <c r="AX230" s="392">
        <f t="shared" si="295"/>
        <v>0</v>
      </c>
      <c r="AY230" s="392">
        <f t="shared" ca="1" si="340"/>
        <v>0</v>
      </c>
      <c r="AZ230" s="391">
        <f t="shared" ca="1" si="341"/>
        <v>0</v>
      </c>
      <c r="BA230" s="391">
        <f t="shared" ca="1" si="296"/>
        <v>0</v>
      </c>
      <c r="BB230" s="391">
        <f t="shared" ca="1" si="297"/>
        <v>0</v>
      </c>
      <c r="BC230" s="391">
        <f t="shared" ca="1" si="298"/>
        <v>0</v>
      </c>
      <c r="BD230" s="389">
        <f t="shared" ca="1" si="299"/>
        <v>4.7199999999999935</v>
      </c>
      <c r="BE230" s="389">
        <f t="shared" ca="1" si="300"/>
        <v>0.1223999999999974</v>
      </c>
      <c r="BF230" s="393">
        <f t="shared" ca="1" si="301"/>
        <v>0</v>
      </c>
      <c r="BG230" s="389">
        <f t="shared" ca="1" si="302"/>
        <v>0</v>
      </c>
      <c r="BH230" s="394"/>
      <c r="BI230" s="372"/>
      <c r="BJ230" s="392"/>
      <c r="BK230" s="391"/>
      <c r="BL230" s="391"/>
      <c r="BM230" s="391"/>
      <c r="BN230" s="372"/>
      <c r="BO230" s="372"/>
      <c r="BP230" s="372"/>
      <c r="BQ230" s="372"/>
      <c r="BR230" s="372"/>
      <c r="BS230" s="372"/>
      <c r="BT230" s="372"/>
      <c r="BU230" s="372"/>
      <c r="BV230" s="372"/>
      <c r="BW230" s="372"/>
      <c r="BX230" s="372"/>
      <c r="BZ230" s="388"/>
      <c r="CA230" s="388"/>
      <c r="CB230" s="19"/>
      <c r="CC230" s="372"/>
      <c r="CD230" s="389" t="e">
        <f t="shared" ca="1" si="342"/>
        <v>#VALUE!</v>
      </c>
      <c r="CE230" s="389" t="e">
        <f ca="1">'Site&amp;Soil'!$F$173*EXP('Site&amp;Soil'!$F$174*CD230)</f>
        <v>#VALUE!</v>
      </c>
      <c r="CF230" s="389" t="e">
        <f t="shared" ca="1" si="303"/>
        <v>#VALUE!</v>
      </c>
      <c r="CG230" s="389">
        <f t="shared" si="357"/>
        <v>0</v>
      </c>
      <c r="CH230" s="390" t="e">
        <f t="shared" ca="1" si="304"/>
        <v>#VALUE!</v>
      </c>
      <c r="CI230" s="391">
        <f t="shared" si="305"/>
        <v>0</v>
      </c>
      <c r="CJ230" s="392">
        <f t="shared" si="306"/>
        <v>0</v>
      </c>
      <c r="CK230" s="392" t="e">
        <f t="shared" ca="1" si="343"/>
        <v>#VALUE!</v>
      </c>
      <c r="CL230" s="391" t="e">
        <f t="shared" ca="1" si="344"/>
        <v>#VALUE!</v>
      </c>
      <c r="CM230" s="391" t="e">
        <f t="shared" ca="1" si="307"/>
        <v>#VALUE!</v>
      </c>
      <c r="CN230" s="391" t="e">
        <f t="shared" ca="1" si="308"/>
        <v>#VALUE!</v>
      </c>
      <c r="CO230" s="391" t="e">
        <f t="shared" ca="1" si="309"/>
        <v>#VALUE!</v>
      </c>
      <c r="CP230" s="389" t="e">
        <f t="shared" ca="1" si="310"/>
        <v>#VALUE!</v>
      </c>
      <c r="CQ230" s="389" t="e">
        <f t="shared" ca="1" si="311"/>
        <v>#VALUE!</v>
      </c>
      <c r="CR230" s="393" t="e">
        <f t="shared" ca="1" si="312"/>
        <v>#VALUE!</v>
      </c>
      <c r="CS230" s="389" t="e">
        <f t="shared" ca="1" si="313"/>
        <v>#VALUE!</v>
      </c>
      <c r="CT230" s="394"/>
      <c r="CU230" s="372"/>
      <c r="CV230" s="389" t="e">
        <f t="shared" ca="1" si="345"/>
        <v>#VALUE!</v>
      </c>
      <c r="CW230" s="389" t="e">
        <f ca="1">'Site&amp;Soil'!$G$173*EXP('Site&amp;Soil'!$G$174*CV230)</f>
        <v>#VALUE!</v>
      </c>
      <c r="CX230" s="389" t="e">
        <f t="shared" ca="1" si="314"/>
        <v>#VALUE!</v>
      </c>
      <c r="CY230" s="389">
        <f t="shared" si="358"/>
        <v>0</v>
      </c>
      <c r="CZ230" s="390" t="e">
        <f t="shared" ca="1" si="315"/>
        <v>#VALUE!</v>
      </c>
      <c r="DA230" s="391">
        <f t="shared" si="316"/>
        <v>0</v>
      </c>
      <c r="DB230" s="392">
        <f t="shared" si="317"/>
        <v>0</v>
      </c>
      <c r="DC230" s="392" t="e">
        <f t="shared" ca="1" si="346"/>
        <v>#VALUE!</v>
      </c>
      <c r="DD230" s="391" t="e">
        <f t="shared" ca="1" si="347"/>
        <v>#VALUE!</v>
      </c>
      <c r="DE230" s="391" t="e">
        <f t="shared" ca="1" si="318"/>
        <v>#VALUE!</v>
      </c>
      <c r="DF230" s="391" t="e">
        <f t="shared" ca="1" si="319"/>
        <v>#VALUE!</v>
      </c>
      <c r="DG230" s="391" t="e">
        <f t="shared" ca="1" si="320"/>
        <v>#VALUE!</v>
      </c>
      <c r="DH230" s="389" t="e">
        <f t="shared" ca="1" si="321"/>
        <v>#VALUE!</v>
      </c>
      <c r="DI230" s="389" t="e">
        <f t="shared" ca="1" si="322"/>
        <v>#VALUE!</v>
      </c>
      <c r="DJ230" s="393" t="e">
        <f t="shared" ca="1" si="323"/>
        <v>#VALUE!</v>
      </c>
      <c r="DK230" s="389" t="e">
        <f t="shared" ca="1" si="324"/>
        <v>#VALUE!</v>
      </c>
      <c r="DL230" s="394"/>
      <c r="DM230" s="372"/>
      <c r="DN230" s="389" t="e">
        <f t="shared" ca="1" si="348"/>
        <v>#VALUE!</v>
      </c>
      <c r="DO230" s="389" t="e">
        <f ca="1">'Site&amp;Soil'!$H$173*EXP('Site&amp;Soil'!$H$174*DN230)</f>
        <v>#VALUE!</v>
      </c>
      <c r="DP230" s="389" t="e">
        <f t="shared" ca="1" si="325"/>
        <v>#VALUE!</v>
      </c>
      <c r="DQ230" s="389">
        <f t="shared" si="359"/>
        <v>0</v>
      </c>
      <c r="DR230" s="390" t="e">
        <f t="shared" ca="1" si="326"/>
        <v>#VALUE!</v>
      </c>
      <c r="DS230" s="391">
        <f t="shared" si="327"/>
        <v>0</v>
      </c>
      <c r="DT230" s="392">
        <f t="shared" si="328"/>
        <v>0</v>
      </c>
      <c r="DU230" s="392" t="e">
        <f t="shared" ca="1" si="349"/>
        <v>#VALUE!</v>
      </c>
      <c r="DV230" s="391" t="e">
        <f t="shared" ca="1" si="350"/>
        <v>#VALUE!</v>
      </c>
      <c r="DW230" s="391" t="e">
        <f t="shared" ca="1" si="329"/>
        <v>#VALUE!</v>
      </c>
      <c r="DX230" s="391" t="e">
        <f t="shared" ca="1" si="330"/>
        <v>#VALUE!</v>
      </c>
      <c r="DY230" s="391" t="e">
        <f t="shared" ca="1" si="331"/>
        <v>#VALUE!</v>
      </c>
      <c r="DZ230" s="389" t="e">
        <f t="shared" ca="1" si="332"/>
        <v>#VALUE!</v>
      </c>
      <c r="EA230" s="389" t="e">
        <f t="shared" ca="1" si="333"/>
        <v>#VALUE!</v>
      </c>
      <c r="EB230" s="393" t="e">
        <f t="shared" ca="1" si="334"/>
        <v>#VALUE!</v>
      </c>
      <c r="EC230" s="389" t="e">
        <f t="shared" ca="1" si="335"/>
        <v>#VALUE!</v>
      </c>
      <c r="ED230" s="394"/>
      <c r="EE230" s="372"/>
      <c r="EF230" s="392"/>
      <c r="EG230" s="391"/>
      <c r="EH230" s="391"/>
      <c r="EI230" s="391"/>
      <c r="EJ230" s="372"/>
      <c r="EK230" s="372"/>
      <c r="EL230" s="372"/>
      <c r="EM230" s="372"/>
      <c r="EN230" s="372"/>
      <c r="EO230" s="372"/>
      <c r="EP230" s="372"/>
      <c r="EQ230" s="372"/>
      <c r="ER230" s="372"/>
      <c r="ES230" s="372"/>
      <c r="ET230" s="372"/>
    </row>
    <row r="231" spans="1:150" x14ac:dyDescent="0.2">
      <c r="A231" s="372"/>
      <c r="B231" s="372">
        <v>223</v>
      </c>
      <c r="C231" s="372" t="s">
        <v>306</v>
      </c>
      <c r="D231" s="388"/>
      <c r="E231" s="388"/>
      <c r="F231" s="19"/>
      <c r="G231" s="372"/>
      <c r="H231" s="389">
        <f t="shared" ca="1" si="351"/>
        <v>5.880275924827048</v>
      </c>
      <c r="I231" s="389">
        <f ca="1">'Site&amp;Soil'!$F$173*EXP('Site&amp;Soil'!$F$174*H231)</f>
        <v>0</v>
      </c>
      <c r="J231" s="389">
        <f t="shared" ca="1" si="270"/>
        <v>0.45000000000000007</v>
      </c>
      <c r="K231" s="389">
        <f t="shared" ca="1" si="354"/>
        <v>0.41006021458614561</v>
      </c>
      <c r="L231" s="390">
        <f t="shared" ca="1" si="271"/>
        <v>5.272540650595273E-3</v>
      </c>
      <c r="M231" s="391">
        <f t="shared" si="272"/>
        <v>0</v>
      </c>
      <c r="N231" s="392">
        <f t="shared" si="273"/>
        <v>0</v>
      </c>
      <c r="O231" s="392">
        <f t="shared" ca="1" si="336"/>
        <v>5065.3254948315789</v>
      </c>
      <c r="P231" s="391">
        <f t="shared" ca="1" si="337"/>
        <v>0.20713773050210335</v>
      </c>
      <c r="Q231" s="391">
        <f t="shared" ca="1" si="274"/>
        <v>2.6707134579996117E-3</v>
      </c>
      <c r="R231" s="391">
        <f t="shared" ca="1" si="275"/>
        <v>3.311780160244023E-4</v>
      </c>
      <c r="S231" s="391">
        <f t="shared" ca="1" si="276"/>
        <v>5.198967648833798E-3</v>
      </c>
      <c r="T231" s="389">
        <f t="shared" ca="1" si="277"/>
        <v>5.885474892475882</v>
      </c>
      <c r="U231" s="389">
        <f t="shared" ca="1" si="278"/>
        <v>0.39846370161414696</v>
      </c>
      <c r="V231" s="393">
        <f t="shared" ca="1" si="279"/>
        <v>3.9692759450492754E-3</v>
      </c>
      <c r="W231" s="389">
        <f t="shared" ca="1" si="280"/>
        <v>-8.8206132112206102E-3</v>
      </c>
      <c r="X231" s="394"/>
      <c r="Y231" s="372"/>
      <c r="Z231" s="389">
        <f t="shared" ca="1" si="352"/>
        <v>6.6800634452558896</v>
      </c>
      <c r="AA231" s="389">
        <f ca="1">'Site&amp;Soil'!$G$173*EXP('Site&amp;Soil'!$G$174*Z231)</f>
        <v>0</v>
      </c>
      <c r="AB231" s="389">
        <f t="shared" ca="1" si="281"/>
        <v>0.41625000000000001</v>
      </c>
      <c r="AC231" s="389">
        <f t="shared" si="355"/>
        <v>0</v>
      </c>
      <c r="AD231" s="390">
        <f t="shared" ca="1" si="282"/>
        <v>0</v>
      </c>
      <c r="AE231" s="391">
        <f t="shared" si="283"/>
        <v>0</v>
      </c>
      <c r="AF231" s="392">
        <f t="shared" si="284"/>
        <v>0</v>
      </c>
      <c r="AG231" s="392">
        <f t="shared" ca="1" si="338"/>
        <v>0</v>
      </c>
      <c r="AH231" s="391">
        <f t="shared" ca="1" si="339"/>
        <v>0</v>
      </c>
      <c r="AI231" s="391">
        <f t="shared" ca="1" si="285"/>
        <v>0</v>
      </c>
      <c r="AJ231" s="391">
        <f t="shared" ca="1" si="286"/>
        <v>0</v>
      </c>
      <c r="AK231" s="391">
        <f t="shared" ca="1" si="287"/>
        <v>7.9562286131988538E-4</v>
      </c>
      <c r="AL231" s="389">
        <f t="shared" ca="1" si="288"/>
        <v>6.6808590681172095</v>
      </c>
      <c r="AM231" s="389">
        <f t="shared" ca="1" si="289"/>
        <v>0.69965758710378845</v>
      </c>
      <c r="AN231" s="393">
        <f t="shared" ca="1" si="290"/>
        <v>0</v>
      </c>
      <c r="AO231" s="389">
        <f t="shared" ca="1" si="291"/>
        <v>9.5357980661844449E-3</v>
      </c>
      <c r="AP231" s="394"/>
      <c r="AQ231" s="372"/>
      <c r="AR231" s="389">
        <f t="shared" ca="1" si="353"/>
        <v>4.7199999999999935</v>
      </c>
      <c r="AS231" s="389">
        <f ca="1">'Site&amp;Soil'!$H$173*EXP('Site&amp;Soil'!$H$174*AR231)</f>
        <v>0</v>
      </c>
      <c r="AT231" s="389">
        <f t="shared" ca="1" si="292"/>
        <v>0.38250000000000001</v>
      </c>
      <c r="AU231" s="389">
        <f t="shared" si="356"/>
        <v>0</v>
      </c>
      <c r="AV231" s="390">
        <f t="shared" ca="1" si="293"/>
        <v>0</v>
      </c>
      <c r="AW231" s="391">
        <f t="shared" si="294"/>
        <v>0</v>
      </c>
      <c r="AX231" s="392">
        <f t="shared" si="295"/>
        <v>0</v>
      </c>
      <c r="AY231" s="392">
        <f t="shared" ca="1" si="340"/>
        <v>0</v>
      </c>
      <c r="AZ231" s="391">
        <f t="shared" ca="1" si="341"/>
        <v>0</v>
      </c>
      <c r="BA231" s="391">
        <f t="shared" ca="1" si="296"/>
        <v>0</v>
      </c>
      <c r="BB231" s="391">
        <f t="shared" ca="1" si="297"/>
        <v>0</v>
      </c>
      <c r="BC231" s="391">
        <f t="shared" ca="1" si="298"/>
        <v>0</v>
      </c>
      <c r="BD231" s="389">
        <f t="shared" ca="1" si="299"/>
        <v>4.7199999999999935</v>
      </c>
      <c r="BE231" s="389">
        <f t="shared" ca="1" si="300"/>
        <v>0.1223999999999974</v>
      </c>
      <c r="BF231" s="393">
        <f t="shared" ca="1" si="301"/>
        <v>0</v>
      </c>
      <c r="BG231" s="389">
        <f t="shared" ca="1" si="302"/>
        <v>0</v>
      </c>
      <c r="BH231" s="394"/>
      <c r="BI231" s="372"/>
      <c r="BJ231" s="392"/>
      <c r="BK231" s="391"/>
      <c r="BL231" s="391"/>
      <c r="BM231" s="391"/>
      <c r="BN231" s="372"/>
      <c r="BO231" s="372"/>
      <c r="BP231" s="372"/>
      <c r="BQ231" s="372"/>
      <c r="BR231" s="372"/>
      <c r="BS231" s="372"/>
      <c r="BT231" s="372"/>
      <c r="BU231" s="372"/>
      <c r="BV231" s="372"/>
      <c r="BW231" s="372"/>
      <c r="BX231" s="372"/>
      <c r="BZ231" s="388"/>
      <c r="CA231" s="388"/>
      <c r="CB231" s="19"/>
      <c r="CC231" s="372"/>
      <c r="CD231" s="389" t="e">
        <f t="shared" ca="1" si="342"/>
        <v>#VALUE!</v>
      </c>
      <c r="CE231" s="389" t="e">
        <f ca="1">'Site&amp;Soil'!$F$173*EXP('Site&amp;Soil'!$F$174*CD231)</f>
        <v>#VALUE!</v>
      </c>
      <c r="CF231" s="389" t="e">
        <f t="shared" ca="1" si="303"/>
        <v>#VALUE!</v>
      </c>
      <c r="CG231" s="389">
        <f t="shared" si="357"/>
        <v>0</v>
      </c>
      <c r="CH231" s="390" t="e">
        <f t="shared" ca="1" si="304"/>
        <v>#VALUE!</v>
      </c>
      <c r="CI231" s="391">
        <f t="shared" si="305"/>
        <v>0</v>
      </c>
      <c r="CJ231" s="392">
        <f t="shared" si="306"/>
        <v>0</v>
      </c>
      <c r="CK231" s="392" t="e">
        <f t="shared" ca="1" si="343"/>
        <v>#VALUE!</v>
      </c>
      <c r="CL231" s="391" t="e">
        <f t="shared" ca="1" si="344"/>
        <v>#VALUE!</v>
      </c>
      <c r="CM231" s="391" t="e">
        <f t="shared" ca="1" si="307"/>
        <v>#VALUE!</v>
      </c>
      <c r="CN231" s="391" t="e">
        <f t="shared" ca="1" si="308"/>
        <v>#VALUE!</v>
      </c>
      <c r="CO231" s="391" t="e">
        <f t="shared" ca="1" si="309"/>
        <v>#VALUE!</v>
      </c>
      <c r="CP231" s="389" t="e">
        <f t="shared" ca="1" si="310"/>
        <v>#VALUE!</v>
      </c>
      <c r="CQ231" s="389" t="e">
        <f t="shared" ca="1" si="311"/>
        <v>#VALUE!</v>
      </c>
      <c r="CR231" s="393" t="e">
        <f t="shared" ca="1" si="312"/>
        <v>#VALUE!</v>
      </c>
      <c r="CS231" s="389" t="e">
        <f t="shared" ca="1" si="313"/>
        <v>#VALUE!</v>
      </c>
      <c r="CT231" s="394"/>
      <c r="CU231" s="372"/>
      <c r="CV231" s="389" t="e">
        <f t="shared" ca="1" si="345"/>
        <v>#VALUE!</v>
      </c>
      <c r="CW231" s="389" t="e">
        <f ca="1">'Site&amp;Soil'!$G$173*EXP('Site&amp;Soil'!$G$174*CV231)</f>
        <v>#VALUE!</v>
      </c>
      <c r="CX231" s="389" t="e">
        <f t="shared" ca="1" si="314"/>
        <v>#VALUE!</v>
      </c>
      <c r="CY231" s="389">
        <f t="shared" si="358"/>
        <v>0</v>
      </c>
      <c r="CZ231" s="390" t="e">
        <f t="shared" ca="1" si="315"/>
        <v>#VALUE!</v>
      </c>
      <c r="DA231" s="391">
        <f t="shared" si="316"/>
        <v>0</v>
      </c>
      <c r="DB231" s="392">
        <f t="shared" si="317"/>
        <v>0</v>
      </c>
      <c r="DC231" s="392" t="e">
        <f t="shared" ca="1" si="346"/>
        <v>#VALUE!</v>
      </c>
      <c r="DD231" s="391" t="e">
        <f t="shared" ca="1" si="347"/>
        <v>#VALUE!</v>
      </c>
      <c r="DE231" s="391" t="e">
        <f t="shared" ca="1" si="318"/>
        <v>#VALUE!</v>
      </c>
      <c r="DF231" s="391" t="e">
        <f t="shared" ca="1" si="319"/>
        <v>#VALUE!</v>
      </c>
      <c r="DG231" s="391" t="e">
        <f t="shared" ca="1" si="320"/>
        <v>#VALUE!</v>
      </c>
      <c r="DH231" s="389" t="e">
        <f t="shared" ca="1" si="321"/>
        <v>#VALUE!</v>
      </c>
      <c r="DI231" s="389" t="e">
        <f t="shared" ca="1" si="322"/>
        <v>#VALUE!</v>
      </c>
      <c r="DJ231" s="393" t="e">
        <f t="shared" ca="1" si="323"/>
        <v>#VALUE!</v>
      </c>
      <c r="DK231" s="389" t="e">
        <f t="shared" ca="1" si="324"/>
        <v>#VALUE!</v>
      </c>
      <c r="DL231" s="394"/>
      <c r="DM231" s="372"/>
      <c r="DN231" s="389" t="e">
        <f t="shared" ca="1" si="348"/>
        <v>#VALUE!</v>
      </c>
      <c r="DO231" s="389" t="e">
        <f ca="1">'Site&amp;Soil'!$H$173*EXP('Site&amp;Soil'!$H$174*DN231)</f>
        <v>#VALUE!</v>
      </c>
      <c r="DP231" s="389" t="e">
        <f t="shared" ca="1" si="325"/>
        <v>#VALUE!</v>
      </c>
      <c r="DQ231" s="389">
        <f t="shared" si="359"/>
        <v>0</v>
      </c>
      <c r="DR231" s="390" t="e">
        <f t="shared" ca="1" si="326"/>
        <v>#VALUE!</v>
      </c>
      <c r="DS231" s="391">
        <f t="shared" si="327"/>
        <v>0</v>
      </c>
      <c r="DT231" s="392">
        <f t="shared" si="328"/>
        <v>0</v>
      </c>
      <c r="DU231" s="392" t="e">
        <f t="shared" ca="1" si="349"/>
        <v>#VALUE!</v>
      </c>
      <c r="DV231" s="391" t="e">
        <f t="shared" ca="1" si="350"/>
        <v>#VALUE!</v>
      </c>
      <c r="DW231" s="391" t="e">
        <f t="shared" ca="1" si="329"/>
        <v>#VALUE!</v>
      </c>
      <c r="DX231" s="391" t="e">
        <f t="shared" ca="1" si="330"/>
        <v>#VALUE!</v>
      </c>
      <c r="DY231" s="391" t="e">
        <f t="shared" ca="1" si="331"/>
        <v>#VALUE!</v>
      </c>
      <c r="DZ231" s="389" t="e">
        <f t="shared" ca="1" si="332"/>
        <v>#VALUE!</v>
      </c>
      <c r="EA231" s="389" t="e">
        <f t="shared" ca="1" si="333"/>
        <v>#VALUE!</v>
      </c>
      <c r="EB231" s="393" t="e">
        <f t="shared" ca="1" si="334"/>
        <v>#VALUE!</v>
      </c>
      <c r="EC231" s="389" t="e">
        <f t="shared" ca="1" si="335"/>
        <v>#VALUE!</v>
      </c>
      <c r="ED231" s="394"/>
      <c r="EE231" s="372"/>
      <c r="EF231" s="392"/>
      <c r="EG231" s="391"/>
      <c r="EH231" s="391"/>
      <c r="EI231" s="391"/>
      <c r="EJ231" s="372"/>
      <c r="EK231" s="372"/>
      <c r="EL231" s="372"/>
      <c r="EM231" s="372"/>
      <c r="EN231" s="372"/>
      <c r="EO231" s="372"/>
      <c r="EP231" s="372"/>
      <c r="EQ231" s="372"/>
      <c r="ER231" s="372"/>
      <c r="ES231" s="372"/>
      <c r="ET231" s="372"/>
    </row>
    <row r="232" spans="1:150" x14ac:dyDescent="0.2">
      <c r="A232" s="372"/>
      <c r="B232" s="372">
        <v>224</v>
      </c>
      <c r="C232" s="372" t="s">
        <v>307</v>
      </c>
      <c r="D232" s="388"/>
      <c r="E232" s="388"/>
      <c r="F232" s="19"/>
      <c r="G232" s="372"/>
      <c r="H232" s="389">
        <f t="shared" ca="1" si="351"/>
        <v>5.8766542792646614</v>
      </c>
      <c r="I232" s="389">
        <f ca="1">'Site&amp;Soil'!$F$173*EXP('Site&amp;Soil'!$F$174*H232)</f>
        <v>0</v>
      </c>
      <c r="J232" s="389">
        <f t="shared" ca="1" si="270"/>
        <v>0.45000000000000007</v>
      </c>
      <c r="K232" s="389">
        <f t="shared" ca="1" si="354"/>
        <v>0.42307692307692307</v>
      </c>
      <c r="L232" s="390">
        <f t="shared" ca="1" si="271"/>
        <v>5.4865832833092664E-3</v>
      </c>
      <c r="M232" s="391">
        <f t="shared" si="272"/>
        <v>0</v>
      </c>
      <c r="N232" s="392">
        <f t="shared" si="273"/>
        <v>0</v>
      </c>
      <c r="O232" s="392">
        <f t="shared" ca="1" si="336"/>
        <v>5000.0161331068794</v>
      </c>
      <c r="P232" s="391">
        <f t="shared" ca="1" si="337"/>
        <v>0.20446701704410375</v>
      </c>
      <c r="Q232" s="391">
        <f t="shared" ca="1" si="274"/>
        <v>2.7433004932180846E-3</v>
      </c>
      <c r="R232" s="391">
        <f t="shared" ca="1" si="275"/>
        <v>3.3963222648803062E-4</v>
      </c>
      <c r="S232" s="391">
        <f t="shared" ca="1" si="276"/>
        <v>5.341485037177897E-3</v>
      </c>
      <c r="T232" s="389">
        <f t="shared" ca="1" si="277"/>
        <v>5.8819957643018395</v>
      </c>
      <c r="U232" s="389">
        <f t="shared" ca="1" si="278"/>
        <v>0.39689809393582781</v>
      </c>
      <c r="V232" s="393">
        <f t="shared" ca="1" si="279"/>
        <v>4.0466357571001949E-3</v>
      </c>
      <c r="W232" s="389">
        <f t="shared" ca="1" si="280"/>
        <v>-8.9925239046670987E-3</v>
      </c>
      <c r="X232" s="394"/>
      <c r="Y232" s="372"/>
      <c r="Z232" s="389">
        <f t="shared" ca="1" si="352"/>
        <v>6.6903948661833939</v>
      </c>
      <c r="AA232" s="389">
        <f ca="1">'Site&amp;Soil'!$G$173*EXP('Site&amp;Soil'!$G$174*Z232)</f>
        <v>0</v>
      </c>
      <c r="AB232" s="389">
        <f t="shared" ca="1" si="281"/>
        <v>0.41625000000000001</v>
      </c>
      <c r="AC232" s="389">
        <f t="shared" si="355"/>
        <v>0</v>
      </c>
      <c r="AD232" s="390">
        <f t="shared" ca="1" si="282"/>
        <v>0</v>
      </c>
      <c r="AE232" s="391">
        <f t="shared" si="283"/>
        <v>0</v>
      </c>
      <c r="AF232" s="392">
        <f t="shared" si="284"/>
        <v>0</v>
      </c>
      <c r="AG232" s="392">
        <f t="shared" ca="1" si="338"/>
        <v>0</v>
      </c>
      <c r="AH232" s="391">
        <f t="shared" ca="1" si="339"/>
        <v>0</v>
      </c>
      <c r="AI232" s="391">
        <f t="shared" ca="1" si="285"/>
        <v>0</v>
      </c>
      <c r="AJ232" s="391">
        <f t="shared" ca="1" si="286"/>
        <v>0</v>
      </c>
      <c r="AK232" s="391">
        <f t="shared" ca="1" si="287"/>
        <v>8.159332768481216E-4</v>
      </c>
      <c r="AL232" s="389">
        <f t="shared" ca="1" si="288"/>
        <v>6.6912107994602419</v>
      </c>
      <c r="AM232" s="389">
        <f t="shared" ca="1" si="289"/>
        <v>0.70396649527532573</v>
      </c>
      <c r="AN232" s="393">
        <f t="shared" ca="1" si="290"/>
        <v>0</v>
      </c>
      <c r="AO232" s="389">
        <f t="shared" ca="1" si="291"/>
        <v>9.7216474645049726E-3</v>
      </c>
      <c r="AP232" s="394"/>
      <c r="AQ232" s="372"/>
      <c r="AR232" s="389">
        <f t="shared" ca="1" si="353"/>
        <v>4.7199999999999935</v>
      </c>
      <c r="AS232" s="389">
        <f ca="1">'Site&amp;Soil'!$H$173*EXP('Site&amp;Soil'!$H$174*AR232)</f>
        <v>0</v>
      </c>
      <c r="AT232" s="389">
        <f t="shared" ca="1" si="292"/>
        <v>0.38250000000000001</v>
      </c>
      <c r="AU232" s="389">
        <f t="shared" si="356"/>
        <v>0</v>
      </c>
      <c r="AV232" s="390">
        <f t="shared" ca="1" si="293"/>
        <v>0</v>
      </c>
      <c r="AW232" s="391">
        <f t="shared" si="294"/>
        <v>0</v>
      </c>
      <c r="AX232" s="392">
        <f t="shared" si="295"/>
        <v>0</v>
      </c>
      <c r="AY232" s="392">
        <f t="shared" ca="1" si="340"/>
        <v>0</v>
      </c>
      <c r="AZ232" s="391">
        <f t="shared" ca="1" si="341"/>
        <v>0</v>
      </c>
      <c r="BA232" s="391">
        <f t="shared" ca="1" si="296"/>
        <v>0</v>
      </c>
      <c r="BB232" s="391">
        <f t="shared" ca="1" si="297"/>
        <v>0</v>
      </c>
      <c r="BC232" s="391">
        <f t="shared" ca="1" si="298"/>
        <v>0</v>
      </c>
      <c r="BD232" s="389">
        <f t="shared" ca="1" si="299"/>
        <v>4.7199999999999935</v>
      </c>
      <c r="BE232" s="389">
        <f t="shared" ca="1" si="300"/>
        <v>0.1223999999999974</v>
      </c>
      <c r="BF232" s="393">
        <f t="shared" ca="1" si="301"/>
        <v>0</v>
      </c>
      <c r="BG232" s="389">
        <f t="shared" ca="1" si="302"/>
        <v>0</v>
      </c>
      <c r="BH232" s="394"/>
      <c r="BI232" s="372"/>
      <c r="BJ232" s="392"/>
      <c r="BK232" s="391"/>
      <c r="BL232" s="391"/>
      <c r="BM232" s="391"/>
      <c r="BN232" s="372"/>
      <c r="BO232" s="372"/>
      <c r="BP232" s="372"/>
      <c r="BQ232" s="372"/>
      <c r="BR232" s="372"/>
      <c r="BS232" s="372"/>
      <c r="BT232" s="372"/>
      <c r="BU232" s="372"/>
      <c r="BV232" s="372"/>
      <c r="BW232" s="372"/>
      <c r="BX232" s="372"/>
      <c r="BZ232" s="388"/>
      <c r="CA232" s="388"/>
      <c r="CB232" s="19"/>
      <c r="CC232" s="372"/>
      <c r="CD232" s="389" t="e">
        <f t="shared" ca="1" si="342"/>
        <v>#VALUE!</v>
      </c>
      <c r="CE232" s="389" t="e">
        <f ca="1">'Site&amp;Soil'!$F$173*EXP('Site&amp;Soil'!$F$174*CD232)</f>
        <v>#VALUE!</v>
      </c>
      <c r="CF232" s="389" t="e">
        <f t="shared" ca="1" si="303"/>
        <v>#VALUE!</v>
      </c>
      <c r="CG232" s="389">
        <f t="shared" si="357"/>
        <v>0</v>
      </c>
      <c r="CH232" s="390" t="e">
        <f t="shared" ca="1" si="304"/>
        <v>#VALUE!</v>
      </c>
      <c r="CI232" s="391">
        <f t="shared" si="305"/>
        <v>0</v>
      </c>
      <c r="CJ232" s="392">
        <f t="shared" si="306"/>
        <v>0</v>
      </c>
      <c r="CK232" s="392" t="e">
        <f t="shared" ca="1" si="343"/>
        <v>#VALUE!</v>
      </c>
      <c r="CL232" s="391" t="e">
        <f t="shared" ca="1" si="344"/>
        <v>#VALUE!</v>
      </c>
      <c r="CM232" s="391" t="e">
        <f t="shared" ca="1" si="307"/>
        <v>#VALUE!</v>
      </c>
      <c r="CN232" s="391" t="e">
        <f t="shared" ca="1" si="308"/>
        <v>#VALUE!</v>
      </c>
      <c r="CO232" s="391" t="e">
        <f t="shared" ca="1" si="309"/>
        <v>#VALUE!</v>
      </c>
      <c r="CP232" s="389" t="e">
        <f t="shared" ca="1" si="310"/>
        <v>#VALUE!</v>
      </c>
      <c r="CQ232" s="389" t="e">
        <f t="shared" ca="1" si="311"/>
        <v>#VALUE!</v>
      </c>
      <c r="CR232" s="393" t="e">
        <f t="shared" ca="1" si="312"/>
        <v>#VALUE!</v>
      </c>
      <c r="CS232" s="389" t="e">
        <f t="shared" ca="1" si="313"/>
        <v>#VALUE!</v>
      </c>
      <c r="CT232" s="394"/>
      <c r="CU232" s="372"/>
      <c r="CV232" s="389" t="e">
        <f t="shared" ca="1" si="345"/>
        <v>#VALUE!</v>
      </c>
      <c r="CW232" s="389" t="e">
        <f ca="1">'Site&amp;Soil'!$G$173*EXP('Site&amp;Soil'!$G$174*CV232)</f>
        <v>#VALUE!</v>
      </c>
      <c r="CX232" s="389" t="e">
        <f t="shared" ca="1" si="314"/>
        <v>#VALUE!</v>
      </c>
      <c r="CY232" s="389">
        <f t="shared" si="358"/>
        <v>0</v>
      </c>
      <c r="CZ232" s="390" t="e">
        <f t="shared" ca="1" si="315"/>
        <v>#VALUE!</v>
      </c>
      <c r="DA232" s="391">
        <f t="shared" si="316"/>
        <v>0</v>
      </c>
      <c r="DB232" s="392">
        <f t="shared" si="317"/>
        <v>0</v>
      </c>
      <c r="DC232" s="392" t="e">
        <f t="shared" ca="1" si="346"/>
        <v>#VALUE!</v>
      </c>
      <c r="DD232" s="391" t="e">
        <f t="shared" ca="1" si="347"/>
        <v>#VALUE!</v>
      </c>
      <c r="DE232" s="391" t="e">
        <f t="shared" ca="1" si="318"/>
        <v>#VALUE!</v>
      </c>
      <c r="DF232" s="391" t="e">
        <f t="shared" ca="1" si="319"/>
        <v>#VALUE!</v>
      </c>
      <c r="DG232" s="391" t="e">
        <f t="shared" ca="1" si="320"/>
        <v>#VALUE!</v>
      </c>
      <c r="DH232" s="389" t="e">
        <f t="shared" ca="1" si="321"/>
        <v>#VALUE!</v>
      </c>
      <c r="DI232" s="389" t="e">
        <f t="shared" ca="1" si="322"/>
        <v>#VALUE!</v>
      </c>
      <c r="DJ232" s="393" t="e">
        <f t="shared" ca="1" si="323"/>
        <v>#VALUE!</v>
      </c>
      <c r="DK232" s="389" t="e">
        <f t="shared" ca="1" si="324"/>
        <v>#VALUE!</v>
      </c>
      <c r="DL232" s="394"/>
      <c r="DM232" s="372"/>
      <c r="DN232" s="389" t="e">
        <f t="shared" ca="1" si="348"/>
        <v>#VALUE!</v>
      </c>
      <c r="DO232" s="389" t="e">
        <f ca="1">'Site&amp;Soil'!$H$173*EXP('Site&amp;Soil'!$H$174*DN232)</f>
        <v>#VALUE!</v>
      </c>
      <c r="DP232" s="389" t="e">
        <f t="shared" ca="1" si="325"/>
        <v>#VALUE!</v>
      </c>
      <c r="DQ232" s="389">
        <f t="shared" si="359"/>
        <v>0</v>
      </c>
      <c r="DR232" s="390" t="e">
        <f t="shared" ca="1" si="326"/>
        <v>#VALUE!</v>
      </c>
      <c r="DS232" s="391">
        <f t="shared" si="327"/>
        <v>0</v>
      </c>
      <c r="DT232" s="392">
        <f t="shared" si="328"/>
        <v>0</v>
      </c>
      <c r="DU232" s="392" t="e">
        <f t="shared" ca="1" si="349"/>
        <v>#VALUE!</v>
      </c>
      <c r="DV232" s="391" t="e">
        <f t="shared" ca="1" si="350"/>
        <v>#VALUE!</v>
      </c>
      <c r="DW232" s="391" t="e">
        <f t="shared" ca="1" si="329"/>
        <v>#VALUE!</v>
      </c>
      <c r="DX232" s="391" t="e">
        <f t="shared" ca="1" si="330"/>
        <v>#VALUE!</v>
      </c>
      <c r="DY232" s="391" t="e">
        <f t="shared" ca="1" si="331"/>
        <v>#VALUE!</v>
      </c>
      <c r="DZ232" s="389" t="e">
        <f t="shared" ca="1" si="332"/>
        <v>#VALUE!</v>
      </c>
      <c r="EA232" s="389" t="e">
        <f t="shared" ca="1" si="333"/>
        <v>#VALUE!</v>
      </c>
      <c r="EB232" s="393" t="e">
        <f t="shared" ca="1" si="334"/>
        <v>#VALUE!</v>
      </c>
      <c r="EC232" s="389" t="e">
        <f t="shared" ca="1" si="335"/>
        <v>#VALUE!</v>
      </c>
      <c r="ED232" s="394"/>
      <c r="EE232" s="372"/>
      <c r="EF232" s="392"/>
      <c r="EG232" s="391"/>
      <c r="EH232" s="391"/>
      <c r="EI232" s="391"/>
      <c r="EJ232" s="372"/>
      <c r="EK232" s="372"/>
      <c r="EL232" s="372"/>
      <c r="EM232" s="372"/>
      <c r="EN232" s="372"/>
      <c r="EO232" s="372"/>
      <c r="EP232" s="372"/>
      <c r="EQ232" s="372"/>
      <c r="ER232" s="372"/>
      <c r="ES232" s="372"/>
      <c r="ET232" s="372"/>
    </row>
    <row r="233" spans="1:150" x14ac:dyDescent="0.2">
      <c r="A233" s="372"/>
      <c r="B233" s="372">
        <v>225</v>
      </c>
      <c r="C233" s="372" t="s">
        <v>308</v>
      </c>
      <c r="D233" s="388"/>
      <c r="E233" s="388"/>
      <c r="F233" s="19"/>
      <c r="G233" s="372"/>
      <c r="H233" s="389">
        <f t="shared" ca="1" si="351"/>
        <v>5.8730032403971721</v>
      </c>
      <c r="I233" s="389">
        <f ca="1">'Site&amp;Soil'!$F$173*EXP('Site&amp;Soil'!$F$174*H233)</f>
        <v>0</v>
      </c>
      <c r="J233" s="389">
        <f t="shared" ca="1" si="270"/>
        <v>0.45000000000000007</v>
      </c>
      <c r="K233" s="389">
        <f t="shared" ca="1" si="354"/>
        <v>0.41006021458614561</v>
      </c>
      <c r="L233" s="390">
        <f t="shared" ca="1" si="271"/>
        <v>5.3637676853244814E-3</v>
      </c>
      <c r="M233" s="391">
        <f t="shared" si="272"/>
        <v>0</v>
      </c>
      <c r="N233" s="392">
        <f t="shared" si="273"/>
        <v>0</v>
      </c>
      <c r="O233" s="392">
        <f t="shared" ca="1" si="336"/>
        <v>4932.9317352301705</v>
      </c>
      <c r="P233" s="391">
        <f t="shared" ca="1" si="337"/>
        <v>0.20172371655088567</v>
      </c>
      <c r="Q233" s="391">
        <f t="shared" ca="1" si="274"/>
        <v>2.6459099835339211E-3</v>
      </c>
      <c r="R233" s="391">
        <f t="shared" ca="1" si="275"/>
        <v>3.2704759358930706E-4</v>
      </c>
      <c r="S233" s="391">
        <f t="shared" ca="1" si="276"/>
        <v>5.153027533210253E-3</v>
      </c>
      <c r="T233" s="389">
        <f t="shared" ca="1" si="277"/>
        <v>5.8781562679303825</v>
      </c>
      <c r="U233" s="389">
        <f t="shared" ca="1" si="278"/>
        <v>0.39517032056867218</v>
      </c>
      <c r="V233" s="393">
        <f t="shared" ca="1" si="279"/>
        <v>3.8706884970220808E-3</v>
      </c>
      <c r="W233" s="389">
        <f t="shared" ca="1" si="280"/>
        <v>-8.6015299933824008E-3</v>
      </c>
      <c r="X233" s="394"/>
      <c r="Y233" s="372"/>
      <c r="Z233" s="389">
        <f t="shared" ca="1" si="352"/>
        <v>6.7009324469247469</v>
      </c>
      <c r="AA233" s="389">
        <f ca="1">'Site&amp;Soil'!$G$173*EXP('Site&amp;Soil'!$G$174*Z233)</f>
        <v>0</v>
      </c>
      <c r="AB233" s="389">
        <f t="shared" ca="1" si="281"/>
        <v>0.41625000000000001</v>
      </c>
      <c r="AC233" s="389">
        <f t="shared" si="355"/>
        <v>0</v>
      </c>
      <c r="AD233" s="390">
        <f t="shared" ca="1" si="282"/>
        <v>0</v>
      </c>
      <c r="AE233" s="391">
        <f t="shared" si="283"/>
        <v>0</v>
      </c>
      <c r="AF233" s="392">
        <f t="shared" si="284"/>
        <v>0</v>
      </c>
      <c r="AG233" s="392">
        <f t="shared" ca="1" si="338"/>
        <v>0</v>
      </c>
      <c r="AH233" s="391">
        <f t="shared" ca="1" si="339"/>
        <v>0</v>
      </c>
      <c r="AI233" s="391">
        <f t="shared" ca="1" si="285"/>
        <v>0</v>
      </c>
      <c r="AJ233" s="391">
        <f t="shared" ca="1" si="286"/>
        <v>0</v>
      </c>
      <c r="AK233" s="391">
        <f t="shared" ca="1" si="287"/>
        <v>7.8569992453887585E-4</v>
      </c>
      <c r="AL233" s="389">
        <f t="shared" ca="1" si="288"/>
        <v>6.7017181468492861</v>
      </c>
      <c r="AM233" s="389">
        <f t="shared" ca="1" si="289"/>
        <v>0.70834017862601539</v>
      </c>
      <c r="AN233" s="393">
        <f t="shared" ca="1" si="290"/>
        <v>0</v>
      </c>
      <c r="AO233" s="389">
        <f t="shared" ca="1" si="291"/>
        <v>9.2989513441971913E-3</v>
      </c>
      <c r="AP233" s="394"/>
      <c r="AQ233" s="372"/>
      <c r="AR233" s="389">
        <f t="shared" ca="1" si="353"/>
        <v>4.7199999999999935</v>
      </c>
      <c r="AS233" s="389">
        <f ca="1">'Site&amp;Soil'!$H$173*EXP('Site&amp;Soil'!$H$174*AR233)</f>
        <v>0</v>
      </c>
      <c r="AT233" s="389">
        <f t="shared" ca="1" si="292"/>
        <v>0.38250000000000001</v>
      </c>
      <c r="AU233" s="389">
        <f t="shared" si="356"/>
        <v>0</v>
      </c>
      <c r="AV233" s="390">
        <f t="shared" ca="1" si="293"/>
        <v>0</v>
      </c>
      <c r="AW233" s="391">
        <f t="shared" si="294"/>
        <v>0</v>
      </c>
      <c r="AX233" s="392">
        <f t="shared" si="295"/>
        <v>0</v>
      </c>
      <c r="AY233" s="392">
        <f t="shared" ca="1" si="340"/>
        <v>0</v>
      </c>
      <c r="AZ233" s="391">
        <f t="shared" ca="1" si="341"/>
        <v>0</v>
      </c>
      <c r="BA233" s="391">
        <f t="shared" ca="1" si="296"/>
        <v>0</v>
      </c>
      <c r="BB233" s="391">
        <f t="shared" ca="1" si="297"/>
        <v>0</v>
      </c>
      <c r="BC233" s="391">
        <f t="shared" ca="1" si="298"/>
        <v>0</v>
      </c>
      <c r="BD233" s="389">
        <f t="shared" ca="1" si="299"/>
        <v>4.7199999999999935</v>
      </c>
      <c r="BE233" s="389">
        <f t="shared" ca="1" si="300"/>
        <v>0.1223999999999974</v>
      </c>
      <c r="BF233" s="393">
        <f t="shared" ca="1" si="301"/>
        <v>0</v>
      </c>
      <c r="BG233" s="389">
        <f t="shared" ca="1" si="302"/>
        <v>0</v>
      </c>
      <c r="BH233" s="394"/>
      <c r="BI233" s="372"/>
      <c r="BJ233" s="392"/>
      <c r="BK233" s="391"/>
      <c r="BL233" s="391"/>
      <c r="BM233" s="391"/>
      <c r="BN233" s="372"/>
      <c r="BO233" s="372"/>
      <c r="BP233" s="372"/>
      <c r="BQ233" s="372"/>
      <c r="BR233" s="372"/>
      <c r="BS233" s="372"/>
      <c r="BT233" s="372"/>
      <c r="BU233" s="372"/>
      <c r="BV233" s="372"/>
      <c r="BW233" s="372"/>
      <c r="BX233" s="372"/>
      <c r="BZ233" s="388"/>
      <c r="CA233" s="388"/>
      <c r="CB233" s="19"/>
      <c r="CC233" s="372"/>
      <c r="CD233" s="389" t="e">
        <f t="shared" ca="1" si="342"/>
        <v>#VALUE!</v>
      </c>
      <c r="CE233" s="389" t="e">
        <f ca="1">'Site&amp;Soil'!$F$173*EXP('Site&amp;Soil'!$F$174*CD233)</f>
        <v>#VALUE!</v>
      </c>
      <c r="CF233" s="389" t="e">
        <f t="shared" ca="1" si="303"/>
        <v>#VALUE!</v>
      </c>
      <c r="CG233" s="389">
        <f t="shared" si="357"/>
        <v>0</v>
      </c>
      <c r="CH233" s="390" t="e">
        <f t="shared" ca="1" si="304"/>
        <v>#VALUE!</v>
      </c>
      <c r="CI233" s="391">
        <f t="shared" si="305"/>
        <v>0</v>
      </c>
      <c r="CJ233" s="392">
        <f t="shared" si="306"/>
        <v>0</v>
      </c>
      <c r="CK233" s="392" t="e">
        <f t="shared" ca="1" si="343"/>
        <v>#VALUE!</v>
      </c>
      <c r="CL233" s="391" t="e">
        <f t="shared" ca="1" si="344"/>
        <v>#VALUE!</v>
      </c>
      <c r="CM233" s="391" t="e">
        <f t="shared" ca="1" si="307"/>
        <v>#VALUE!</v>
      </c>
      <c r="CN233" s="391" t="e">
        <f t="shared" ca="1" si="308"/>
        <v>#VALUE!</v>
      </c>
      <c r="CO233" s="391" t="e">
        <f t="shared" ca="1" si="309"/>
        <v>#VALUE!</v>
      </c>
      <c r="CP233" s="389" t="e">
        <f t="shared" ca="1" si="310"/>
        <v>#VALUE!</v>
      </c>
      <c r="CQ233" s="389" t="e">
        <f t="shared" ca="1" si="311"/>
        <v>#VALUE!</v>
      </c>
      <c r="CR233" s="393" t="e">
        <f t="shared" ca="1" si="312"/>
        <v>#VALUE!</v>
      </c>
      <c r="CS233" s="389" t="e">
        <f t="shared" ca="1" si="313"/>
        <v>#VALUE!</v>
      </c>
      <c r="CT233" s="394"/>
      <c r="CU233" s="372"/>
      <c r="CV233" s="389" t="e">
        <f t="shared" ca="1" si="345"/>
        <v>#VALUE!</v>
      </c>
      <c r="CW233" s="389" t="e">
        <f ca="1">'Site&amp;Soil'!$G$173*EXP('Site&amp;Soil'!$G$174*CV233)</f>
        <v>#VALUE!</v>
      </c>
      <c r="CX233" s="389" t="e">
        <f t="shared" ca="1" si="314"/>
        <v>#VALUE!</v>
      </c>
      <c r="CY233" s="389">
        <f t="shared" si="358"/>
        <v>0</v>
      </c>
      <c r="CZ233" s="390" t="e">
        <f t="shared" ca="1" si="315"/>
        <v>#VALUE!</v>
      </c>
      <c r="DA233" s="391">
        <f t="shared" si="316"/>
        <v>0</v>
      </c>
      <c r="DB233" s="392">
        <f t="shared" si="317"/>
        <v>0</v>
      </c>
      <c r="DC233" s="392" t="e">
        <f t="shared" ca="1" si="346"/>
        <v>#VALUE!</v>
      </c>
      <c r="DD233" s="391" t="e">
        <f t="shared" ca="1" si="347"/>
        <v>#VALUE!</v>
      </c>
      <c r="DE233" s="391" t="e">
        <f t="shared" ca="1" si="318"/>
        <v>#VALUE!</v>
      </c>
      <c r="DF233" s="391" t="e">
        <f t="shared" ca="1" si="319"/>
        <v>#VALUE!</v>
      </c>
      <c r="DG233" s="391" t="e">
        <f t="shared" ca="1" si="320"/>
        <v>#VALUE!</v>
      </c>
      <c r="DH233" s="389" t="e">
        <f t="shared" ca="1" si="321"/>
        <v>#VALUE!</v>
      </c>
      <c r="DI233" s="389" t="e">
        <f t="shared" ca="1" si="322"/>
        <v>#VALUE!</v>
      </c>
      <c r="DJ233" s="393" t="e">
        <f t="shared" ca="1" si="323"/>
        <v>#VALUE!</v>
      </c>
      <c r="DK233" s="389" t="e">
        <f t="shared" ca="1" si="324"/>
        <v>#VALUE!</v>
      </c>
      <c r="DL233" s="394"/>
      <c r="DM233" s="372"/>
      <c r="DN233" s="389" t="e">
        <f t="shared" ca="1" si="348"/>
        <v>#VALUE!</v>
      </c>
      <c r="DO233" s="389" t="e">
        <f ca="1">'Site&amp;Soil'!$H$173*EXP('Site&amp;Soil'!$H$174*DN233)</f>
        <v>#VALUE!</v>
      </c>
      <c r="DP233" s="389" t="e">
        <f t="shared" ca="1" si="325"/>
        <v>#VALUE!</v>
      </c>
      <c r="DQ233" s="389">
        <f t="shared" si="359"/>
        <v>0</v>
      </c>
      <c r="DR233" s="390" t="e">
        <f t="shared" ca="1" si="326"/>
        <v>#VALUE!</v>
      </c>
      <c r="DS233" s="391">
        <f t="shared" si="327"/>
        <v>0</v>
      </c>
      <c r="DT233" s="392">
        <f t="shared" si="328"/>
        <v>0</v>
      </c>
      <c r="DU233" s="392" t="e">
        <f t="shared" ca="1" si="349"/>
        <v>#VALUE!</v>
      </c>
      <c r="DV233" s="391" t="e">
        <f t="shared" ca="1" si="350"/>
        <v>#VALUE!</v>
      </c>
      <c r="DW233" s="391" t="e">
        <f t="shared" ca="1" si="329"/>
        <v>#VALUE!</v>
      </c>
      <c r="DX233" s="391" t="e">
        <f t="shared" ca="1" si="330"/>
        <v>#VALUE!</v>
      </c>
      <c r="DY233" s="391" t="e">
        <f t="shared" ca="1" si="331"/>
        <v>#VALUE!</v>
      </c>
      <c r="DZ233" s="389" t="e">
        <f t="shared" ca="1" si="332"/>
        <v>#VALUE!</v>
      </c>
      <c r="EA233" s="389" t="e">
        <f t="shared" ca="1" si="333"/>
        <v>#VALUE!</v>
      </c>
      <c r="EB233" s="393" t="e">
        <f t="shared" ca="1" si="334"/>
        <v>#VALUE!</v>
      </c>
      <c r="EC233" s="389" t="e">
        <f t="shared" ca="1" si="335"/>
        <v>#VALUE!</v>
      </c>
      <c r="ED233" s="394"/>
      <c r="EE233" s="372"/>
      <c r="EF233" s="392"/>
      <c r="EG233" s="391"/>
      <c r="EH233" s="391"/>
      <c r="EI233" s="391"/>
      <c r="EJ233" s="372"/>
      <c r="EK233" s="372"/>
      <c r="EL233" s="372"/>
      <c r="EM233" s="372"/>
      <c r="EN233" s="372"/>
      <c r="EO233" s="372"/>
      <c r="EP233" s="372"/>
      <c r="EQ233" s="372"/>
      <c r="ER233" s="372"/>
      <c r="ES233" s="372"/>
      <c r="ET233" s="372"/>
    </row>
    <row r="234" spans="1:150" x14ac:dyDescent="0.2">
      <c r="A234" s="372"/>
      <c r="B234" s="372">
        <v>226</v>
      </c>
      <c r="C234" s="372" t="s">
        <v>309</v>
      </c>
      <c r="D234" s="388"/>
      <c r="E234" s="388"/>
      <c r="F234" s="19"/>
      <c r="G234" s="372"/>
      <c r="H234" s="389">
        <f t="shared" ca="1" si="351"/>
        <v>5.8695547379370003</v>
      </c>
      <c r="I234" s="389">
        <f ca="1">'Site&amp;Soil'!$F$173*EXP('Site&amp;Soil'!$F$174*H234)</f>
        <v>0</v>
      </c>
      <c r="J234" s="389">
        <f t="shared" ca="1" si="270"/>
        <v>0.45000000000000007</v>
      </c>
      <c r="K234" s="389">
        <f t="shared" ca="1" si="354"/>
        <v>0.37336407417040579</v>
      </c>
      <c r="L234" s="390">
        <f t="shared" ca="1" si="271"/>
        <v>4.9236410729437356E-3</v>
      </c>
      <c r="M234" s="391">
        <f t="shared" si="272"/>
        <v>0</v>
      </c>
      <c r="N234" s="392">
        <f t="shared" si="273"/>
        <v>0</v>
      </c>
      <c r="O234" s="392">
        <f t="shared" ca="1" si="336"/>
        <v>4868.228915207299</v>
      </c>
      <c r="P234" s="391">
        <f t="shared" ca="1" si="337"/>
        <v>0.19907780656735174</v>
      </c>
      <c r="Q234" s="391">
        <f t="shared" ca="1" si="274"/>
        <v>2.3969411839406987E-3</v>
      </c>
      <c r="R234" s="391">
        <f t="shared" ca="1" si="275"/>
        <v>2.9582632504510071E-4</v>
      </c>
      <c r="S234" s="391">
        <f t="shared" ca="1" si="276"/>
        <v>4.6691441308791062E-3</v>
      </c>
      <c r="T234" s="389">
        <f t="shared" ca="1" si="277"/>
        <v>5.8742238820678798</v>
      </c>
      <c r="U234" s="389">
        <f t="shared" ca="1" si="278"/>
        <v>0.393400746930546</v>
      </c>
      <c r="V234" s="393">
        <f t="shared" ca="1" si="279"/>
        <v>3.4768951097487772E-3</v>
      </c>
      <c r="W234" s="389">
        <f t="shared" ca="1" si="280"/>
        <v>-7.7264335772195035E-3</v>
      </c>
      <c r="X234" s="395">
        <v>0.02</v>
      </c>
      <c r="Y234" s="372"/>
      <c r="Z234" s="389">
        <f t="shared" ca="1" si="352"/>
        <v>6.7110170981934836</v>
      </c>
      <c r="AA234" s="389">
        <f ca="1">'Site&amp;Soil'!$G$173*EXP('Site&amp;Soil'!$G$174*Z234)</f>
        <v>0</v>
      </c>
      <c r="AB234" s="389">
        <f t="shared" ca="1" si="281"/>
        <v>0.41625000000000001</v>
      </c>
      <c r="AC234" s="389">
        <f t="shared" si="355"/>
        <v>0</v>
      </c>
      <c r="AD234" s="390">
        <f t="shared" ca="1" si="282"/>
        <v>0</v>
      </c>
      <c r="AE234" s="391">
        <f t="shared" si="283"/>
        <v>0</v>
      </c>
      <c r="AF234" s="392">
        <f t="shared" si="284"/>
        <v>0</v>
      </c>
      <c r="AG234" s="392">
        <f t="shared" ca="1" si="338"/>
        <v>0</v>
      </c>
      <c r="AH234" s="391">
        <f t="shared" ca="1" si="339"/>
        <v>0</v>
      </c>
      <c r="AI234" s="391">
        <f t="shared" ca="1" si="285"/>
        <v>0</v>
      </c>
      <c r="AJ234" s="391">
        <f t="shared" ca="1" si="286"/>
        <v>0</v>
      </c>
      <c r="AK234" s="391">
        <f t="shared" ca="1" si="287"/>
        <v>7.1069387398222392E-4</v>
      </c>
      <c r="AL234" s="389">
        <f t="shared" ca="1" si="288"/>
        <v>6.7117277920674656</v>
      </c>
      <c r="AM234" s="389">
        <f t="shared" ca="1" si="289"/>
        <v>0.7125066934480826</v>
      </c>
      <c r="AN234" s="393">
        <f t="shared" ca="1" si="290"/>
        <v>0</v>
      </c>
      <c r="AO234" s="389">
        <f t="shared" ca="1" si="291"/>
        <v>8.3529011645616259E-3</v>
      </c>
      <c r="AP234" s="395">
        <v>0.02</v>
      </c>
      <c r="AQ234" s="372"/>
      <c r="AR234" s="389">
        <f t="shared" ca="1" si="353"/>
        <v>4.7199999999999935</v>
      </c>
      <c r="AS234" s="389">
        <f ca="1">'Site&amp;Soil'!$H$173*EXP('Site&amp;Soil'!$H$174*AR234)</f>
        <v>0</v>
      </c>
      <c r="AT234" s="389">
        <f t="shared" ca="1" si="292"/>
        <v>0.38250000000000001</v>
      </c>
      <c r="AU234" s="389">
        <f t="shared" si="356"/>
        <v>0</v>
      </c>
      <c r="AV234" s="390">
        <f t="shared" ca="1" si="293"/>
        <v>0</v>
      </c>
      <c r="AW234" s="391">
        <f t="shared" si="294"/>
        <v>0</v>
      </c>
      <c r="AX234" s="392">
        <f t="shared" si="295"/>
        <v>0</v>
      </c>
      <c r="AY234" s="392">
        <f t="shared" ca="1" si="340"/>
        <v>0</v>
      </c>
      <c r="AZ234" s="391">
        <f t="shared" ca="1" si="341"/>
        <v>0</v>
      </c>
      <c r="BA234" s="391">
        <f t="shared" ca="1" si="296"/>
        <v>0</v>
      </c>
      <c r="BB234" s="391">
        <f t="shared" ca="1" si="297"/>
        <v>0</v>
      </c>
      <c r="BC234" s="391">
        <f t="shared" ca="1" si="298"/>
        <v>0</v>
      </c>
      <c r="BD234" s="389">
        <f t="shared" ca="1" si="299"/>
        <v>4.7199999999999935</v>
      </c>
      <c r="BE234" s="389">
        <f t="shared" ca="1" si="300"/>
        <v>0.1223999999999974</v>
      </c>
      <c r="BF234" s="393">
        <f t="shared" ca="1" si="301"/>
        <v>0</v>
      </c>
      <c r="BG234" s="389">
        <f t="shared" ca="1" si="302"/>
        <v>0</v>
      </c>
      <c r="BH234" s="395">
        <v>0.02</v>
      </c>
      <c r="BI234" s="372"/>
      <c r="BJ234" s="392">
        <f>BJ222+1</f>
        <v>19</v>
      </c>
      <c r="BK234" s="391">
        <f ca="1">AVERAGE(H229:H234)</f>
        <v>5.8782798969547594</v>
      </c>
      <c r="BL234" s="391">
        <f ca="1">AVERAGE(Z229:Z234)</f>
        <v>6.6858924034902714</v>
      </c>
      <c r="BM234" s="391">
        <f ca="1">AVERAGE(AR229:AR234)</f>
        <v>4.7199999999999926</v>
      </c>
      <c r="BN234" s="372"/>
      <c r="BO234" s="372"/>
      <c r="BP234" s="372"/>
      <c r="BQ234" s="372"/>
      <c r="BR234" s="372"/>
      <c r="BS234" s="372"/>
      <c r="BT234" s="372"/>
      <c r="BU234" s="372"/>
      <c r="BV234" s="372"/>
      <c r="BW234" s="372"/>
      <c r="BX234" s="372"/>
      <c r="BZ234" s="388"/>
      <c r="CA234" s="388"/>
      <c r="CB234" s="19"/>
      <c r="CC234" s="372"/>
      <c r="CD234" s="389" t="e">
        <f t="shared" ca="1" si="342"/>
        <v>#VALUE!</v>
      </c>
      <c r="CE234" s="389" t="e">
        <f ca="1">'Site&amp;Soil'!$F$173*EXP('Site&amp;Soil'!$F$174*CD234)</f>
        <v>#VALUE!</v>
      </c>
      <c r="CF234" s="389" t="e">
        <f t="shared" ca="1" si="303"/>
        <v>#VALUE!</v>
      </c>
      <c r="CG234" s="389">
        <f t="shared" si="357"/>
        <v>0</v>
      </c>
      <c r="CH234" s="390" t="e">
        <f t="shared" ca="1" si="304"/>
        <v>#VALUE!</v>
      </c>
      <c r="CI234" s="391">
        <f t="shared" si="305"/>
        <v>0</v>
      </c>
      <c r="CJ234" s="392">
        <f t="shared" si="306"/>
        <v>0</v>
      </c>
      <c r="CK234" s="392" t="e">
        <f t="shared" ca="1" si="343"/>
        <v>#VALUE!</v>
      </c>
      <c r="CL234" s="391" t="e">
        <f t="shared" ca="1" si="344"/>
        <v>#VALUE!</v>
      </c>
      <c r="CM234" s="391" t="e">
        <f t="shared" ca="1" si="307"/>
        <v>#VALUE!</v>
      </c>
      <c r="CN234" s="391" t="e">
        <f t="shared" ca="1" si="308"/>
        <v>#VALUE!</v>
      </c>
      <c r="CO234" s="391" t="e">
        <f t="shared" ca="1" si="309"/>
        <v>#VALUE!</v>
      </c>
      <c r="CP234" s="389" t="e">
        <f t="shared" ca="1" si="310"/>
        <v>#VALUE!</v>
      </c>
      <c r="CQ234" s="389" t="e">
        <f t="shared" ca="1" si="311"/>
        <v>#VALUE!</v>
      </c>
      <c r="CR234" s="393" t="e">
        <f t="shared" ca="1" si="312"/>
        <v>#VALUE!</v>
      </c>
      <c r="CS234" s="389" t="e">
        <f t="shared" ca="1" si="313"/>
        <v>#VALUE!</v>
      </c>
      <c r="CT234" s="394" t="e">
        <v>#VALUE!</v>
      </c>
      <c r="CU234" s="372"/>
      <c r="CV234" s="389" t="e">
        <f t="shared" ca="1" si="345"/>
        <v>#VALUE!</v>
      </c>
      <c r="CW234" s="389" t="e">
        <f ca="1">'Site&amp;Soil'!$G$173*EXP('Site&amp;Soil'!$G$174*CV234)</f>
        <v>#VALUE!</v>
      </c>
      <c r="CX234" s="389" t="e">
        <f t="shared" ca="1" si="314"/>
        <v>#VALUE!</v>
      </c>
      <c r="CY234" s="389">
        <f t="shared" si="358"/>
        <v>0</v>
      </c>
      <c r="CZ234" s="390" t="e">
        <f t="shared" ca="1" si="315"/>
        <v>#VALUE!</v>
      </c>
      <c r="DA234" s="391">
        <f t="shared" si="316"/>
        <v>0</v>
      </c>
      <c r="DB234" s="392">
        <f t="shared" si="317"/>
        <v>0</v>
      </c>
      <c r="DC234" s="392" t="e">
        <f t="shared" ca="1" si="346"/>
        <v>#VALUE!</v>
      </c>
      <c r="DD234" s="391" t="e">
        <f t="shared" ca="1" si="347"/>
        <v>#VALUE!</v>
      </c>
      <c r="DE234" s="391" t="e">
        <f t="shared" ca="1" si="318"/>
        <v>#VALUE!</v>
      </c>
      <c r="DF234" s="391" t="e">
        <f t="shared" ca="1" si="319"/>
        <v>#VALUE!</v>
      </c>
      <c r="DG234" s="391" t="e">
        <f t="shared" ca="1" si="320"/>
        <v>#VALUE!</v>
      </c>
      <c r="DH234" s="389" t="e">
        <f t="shared" ca="1" si="321"/>
        <v>#VALUE!</v>
      </c>
      <c r="DI234" s="389" t="e">
        <f t="shared" ca="1" si="322"/>
        <v>#VALUE!</v>
      </c>
      <c r="DJ234" s="393" t="e">
        <f t="shared" ca="1" si="323"/>
        <v>#VALUE!</v>
      </c>
      <c r="DK234" s="389" t="e">
        <f t="shared" ca="1" si="324"/>
        <v>#VALUE!</v>
      </c>
      <c r="DL234" s="394" t="e">
        <v>#VALUE!</v>
      </c>
      <c r="DM234" s="372"/>
      <c r="DN234" s="389" t="e">
        <f t="shared" ca="1" si="348"/>
        <v>#VALUE!</v>
      </c>
      <c r="DO234" s="389" t="e">
        <f ca="1">'Site&amp;Soil'!$H$173*EXP('Site&amp;Soil'!$H$174*DN234)</f>
        <v>#VALUE!</v>
      </c>
      <c r="DP234" s="389" t="e">
        <f t="shared" ca="1" si="325"/>
        <v>#VALUE!</v>
      </c>
      <c r="DQ234" s="389">
        <f t="shared" si="359"/>
        <v>0</v>
      </c>
      <c r="DR234" s="390" t="e">
        <f t="shared" ca="1" si="326"/>
        <v>#VALUE!</v>
      </c>
      <c r="DS234" s="391">
        <f t="shared" si="327"/>
        <v>0</v>
      </c>
      <c r="DT234" s="392">
        <f t="shared" si="328"/>
        <v>0</v>
      </c>
      <c r="DU234" s="392" t="e">
        <f t="shared" ca="1" si="349"/>
        <v>#VALUE!</v>
      </c>
      <c r="DV234" s="391" t="e">
        <f t="shared" ca="1" si="350"/>
        <v>#VALUE!</v>
      </c>
      <c r="DW234" s="391" t="e">
        <f t="shared" ca="1" si="329"/>
        <v>#VALUE!</v>
      </c>
      <c r="DX234" s="391" t="e">
        <f t="shared" ca="1" si="330"/>
        <v>#VALUE!</v>
      </c>
      <c r="DY234" s="391" t="e">
        <f t="shared" ca="1" si="331"/>
        <v>#VALUE!</v>
      </c>
      <c r="DZ234" s="389" t="e">
        <f t="shared" ca="1" si="332"/>
        <v>#VALUE!</v>
      </c>
      <c r="EA234" s="389" t="e">
        <f t="shared" ca="1" si="333"/>
        <v>#VALUE!</v>
      </c>
      <c r="EB234" s="393" t="e">
        <f t="shared" ca="1" si="334"/>
        <v>#VALUE!</v>
      </c>
      <c r="EC234" s="389" t="e">
        <f t="shared" ca="1" si="335"/>
        <v>#VALUE!</v>
      </c>
      <c r="ED234" s="394" t="e">
        <v>#VALUE!</v>
      </c>
      <c r="EE234" s="372"/>
      <c r="EF234" s="392">
        <f>EF222+1</f>
        <v>19</v>
      </c>
      <c r="EG234" s="391" t="e">
        <f ca="1">AVERAGE(CD229:CD234)</f>
        <v>#VALUE!</v>
      </c>
      <c r="EH234" s="391" t="e">
        <f ca="1">AVERAGE(CV229:CV234)</f>
        <v>#VALUE!</v>
      </c>
      <c r="EI234" s="391" t="e">
        <f ca="1">AVERAGE(DN229:DN234)</f>
        <v>#VALUE!</v>
      </c>
      <c r="EJ234" s="372"/>
      <c r="EK234" s="372"/>
      <c r="EL234" s="372"/>
      <c r="EM234" s="372"/>
      <c r="EN234" s="372"/>
      <c r="EO234" s="372"/>
      <c r="EP234" s="372"/>
      <c r="EQ234" s="372"/>
      <c r="ER234" s="372"/>
      <c r="ES234" s="372"/>
      <c r="ET234" s="372"/>
    </row>
    <row r="235" spans="1:150" x14ac:dyDescent="0.2">
      <c r="A235" s="372"/>
      <c r="B235" s="372">
        <v>227</v>
      </c>
      <c r="C235" s="372" t="s">
        <v>310</v>
      </c>
      <c r="D235" s="388"/>
      <c r="E235" s="388"/>
      <c r="F235" s="19"/>
      <c r="G235" s="372"/>
      <c r="H235" s="389">
        <f t="shared" ca="1" si="351"/>
        <v>5.88649744849066</v>
      </c>
      <c r="I235" s="389">
        <f ca="1">'Site&amp;Soil'!$F$173*EXP('Site&amp;Soil'!$F$174*H235)</f>
        <v>0</v>
      </c>
      <c r="J235" s="389">
        <f t="shared" ca="1" si="270"/>
        <v>0.45000000000000007</v>
      </c>
      <c r="K235" s="389">
        <f t="shared" ca="1" si="354"/>
        <v>0.31935521622611851</v>
      </c>
      <c r="L235" s="390">
        <f t="shared" ca="1" si="271"/>
        <v>4.0464171474639248E-3</v>
      </c>
      <c r="M235" s="391">
        <f t="shared" si="272"/>
        <v>0</v>
      </c>
      <c r="N235" s="392">
        <f t="shared" si="273"/>
        <v>0</v>
      </c>
      <c r="O235" s="392">
        <f t="shared" ca="1" si="336"/>
        <v>4809.6143534893736</v>
      </c>
      <c r="P235" s="391">
        <f t="shared" ca="1" si="337"/>
        <v>0.19668086538341104</v>
      </c>
      <c r="Q235" s="391">
        <f t="shared" ca="1" si="274"/>
        <v>1.9461705992648022E-3</v>
      </c>
      <c r="R235" s="391">
        <f t="shared" ca="1" si="275"/>
        <v>2.4200614848063346E-4</v>
      </c>
      <c r="S235" s="391">
        <f t="shared" ca="1" si="276"/>
        <v>3.7870321128537074E-3</v>
      </c>
      <c r="T235" s="389">
        <f t="shared" ca="1" si="277"/>
        <v>5.8902844806035137</v>
      </c>
      <c r="U235" s="389">
        <f t="shared" ca="1" si="278"/>
        <v>0.40062801627158123</v>
      </c>
      <c r="V235" s="393">
        <f t="shared" ca="1" si="279"/>
        <v>3.1426774649168342E-3</v>
      </c>
      <c r="W235" s="389">
        <f t="shared" ca="1" si="280"/>
        <v>-6.9837276998151862E-3</v>
      </c>
      <c r="X235" s="394"/>
      <c r="Y235" s="372"/>
      <c r="Z235" s="389">
        <f t="shared" ca="1" si="352"/>
        <v>6.7400806932320272</v>
      </c>
      <c r="AA235" s="389">
        <f ca="1">'Site&amp;Soil'!$G$173*EXP('Site&amp;Soil'!$G$174*Z235)</f>
        <v>0</v>
      </c>
      <c r="AB235" s="389">
        <f t="shared" ca="1" si="281"/>
        <v>0.41625000000000001</v>
      </c>
      <c r="AC235" s="389">
        <f t="shared" si="355"/>
        <v>0</v>
      </c>
      <c r="AD235" s="390">
        <f t="shared" ca="1" si="282"/>
        <v>0</v>
      </c>
      <c r="AE235" s="391">
        <f t="shared" si="283"/>
        <v>0</v>
      </c>
      <c r="AF235" s="392">
        <f t="shared" si="284"/>
        <v>0</v>
      </c>
      <c r="AG235" s="392">
        <f t="shared" ca="1" si="338"/>
        <v>0</v>
      </c>
      <c r="AH235" s="391">
        <f t="shared" ca="1" si="339"/>
        <v>0</v>
      </c>
      <c r="AI235" s="391">
        <f t="shared" ca="1" si="285"/>
        <v>0</v>
      </c>
      <c r="AJ235" s="391">
        <f t="shared" ca="1" si="286"/>
        <v>0</v>
      </c>
      <c r="AK235" s="391">
        <f t="shared" ca="1" si="287"/>
        <v>5.8139615250602634E-4</v>
      </c>
      <c r="AL235" s="389">
        <f t="shared" ca="1" si="288"/>
        <v>6.740662089384533</v>
      </c>
      <c r="AM235" s="389">
        <f t="shared" ca="1" si="289"/>
        <v>0.72455059470631189</v>
      </c>
      <c r="AN235" s="393">
        <f t="shared" ca="1" si="290"/>
        <v>0</v>
      </c>
      <c r="AO235" s="389">
        <f t="shared" ca="1" si="291"/>
        <v>7.5499758916920939E-3</v>
      </c>
      <c r="AP235" s="394"/>
      <c r="AQ235" s="372"/>
      <c r="AR235" s="389">
        <f t="shared" ca="1" si="353"/>
        <v>4.7399999999999931</v>
      </c>
      <c r="AS235" s="389">
        <f ca="1">'Site&amp;Soil'!$H$173*EXP('Site&amp;Soil'!$H$174*AR235)</f>
        <v>0</v>
      </c>
      <c r="AT235" s="389">
        <f t="shared" ca="1" si="292"/>
        <v>0.38250000000000001</v>
      </c>
      <c r="AU235" s="389">
        <f t="shared" si="356"/>
        <v>0</v>
      </c>
      <c r="AV235" s="390">
        <f t="shared" ca="1" si="293"/>
        <v>0</v>
      </c>
      <c r="AW235" s="391">
        <f t="shared" si="294"/>
        <v>0</v>
      </c>
      <c r="AX235" s="392">
        <f t="shared" si="295"/>
        <v>0</v>
      </c>
      <c r="AY235" s="392">
        <f t="shared" ca="1" si="340"/>
        <v>0</v>
      </c>
      <c r="AZ235" s="391">
        <f t="shared" ca="1" si="341"/>
        <v>0</v>
      </c>
      <c r="BA235" s="391">
        <f t="shared" ca="1" si="296"/>
        <v>0</v>
      </c>
      <c r="BB235" s="391">
        <f t="shared" ca="1" si="297"/>
        <v>0</v>
      </c>
      <c r="BC235" s="391">
        <f t="shared" ca="1" si="298"/>
        <v>0</v>
      </c>
      <c r="BD235" s="389">
        <f t="shared" ca="1" si="299"/>
        <v>4.7399999999999931</v>
      </c>
      <c r="BE235" s="389">
        <f t="shared" ca="1" si="300"/>
        <v>0.13004999999999722</v>
      </c>
      <c r="BF235" s="393">
        <f t="shared" ca="1" si="301"/>
        <v>0</v>
      </c>
      <c r="BG235" s="389">
        <f t="shared" ca="1" si="302"/>
        <v>0</v>
      </c>
      <c r="BH235" s="394"/>
      <c r="BI235" s="372"/>
      <c r="BJ235" s="392"/>
      <c r="BK235" s="391"/>
      <c r="BL235" s="391"/>
      <c r="BM235" s="391"/>
      <c r="BN235" s="372"/>
      <c r="BO235" s="372"/>
      <c r="BP235" s="372"/>
      <c r="BQ235" s="372"/>
      <c r="BR235" s="372"/>
      <c r="BS235" s="372"/>
      <c r="BT235" s="372"/>
      <c r="BU235" s="372"/>
      <c r="BV235" s="372"/>
      <c r="BW235" s="372"/>
      <c r="BX235" s="372"/>
      <c r="BZ235" s="388"/>
      <c r="CA235" s="388"/>
      <c r="CB235" s="19"/>
      <c r="CC235" s="372"/>
      <c r="CD235" s="389" t="e">
        <f t="shared" ca="1" si="342"/>
        <v>#VALUE!</v>
      </c>
      <c r="CE235" s="389" t="e">
        <f ca="1">'Site&amp;Soil'!$F$173*EXP('Site&amp;Soil'!$F$174*CD235)</f>
        <v>#VALUE!</v>
      </c>
      <c r="CF235" s="389" t="e">
        <f t="shared" ca="1" si="303"/>
        <v>#VALUE!</v>
      </c>
      <c r="CG235" s="389">
        <f t="shared" si="357"/>
        <v>0</v>
      </c>
      <c r="CH235" s="390" t="e">
        <f t="shared" ca="1" si="304"/>
        <v>#VALUE!</v>
      </c>
      <c r="CI235" s="391">
        <f t="shared" si="305"/>
        <v>0</v>
      </c>
      <c r="CJ235" s="392">
        <f t="shared" si="306"/>
        <v>0</v>
      </c>
      <c r="CK235" s="392" t="e">
        <f t="shared" ca="1" si="343"/>
        <v>#VALUE!</v>
      </c>
      <c r="CL235" s="391" t="e">
        <f t="shared" ca="1" si="344"/>
        <v>#VALUE!</v>
      </c>
      <c r="CM235" s="391" t="e">
        <f t="shared" ca="1" si="307"/>
        <v>#VALUE!</v>
      </c>
      <c r="CN235" s="391" t="e">
        <f t="shared" ca="1" si="308"/>
        <v>#VALUE!</v>
      </c>
      <c r="CO235" s="391" t="e">
        <f t="shared" ca="1" si="309"/>
        <v>#VALUE!</v>
      </c>
      <c r="CP235" s="389" t="e">
        <f t="shared" ca="1" si="310"/>
        <v>#VALUE!</v>
      </c>
      <c r="CQ235" s="389" t="e">
        <f t="shared" ca="1" si="311"/>
        <v>#VALUE!</v>
      </c>
      <c r="CR235" s="393" t="e">
        <f t="shared" ca="1" si="312"/>
        <v>#VALUE!</v>
      </c>
      <c r="CS235" s="389" t="e">
        <f t="shared" ca="1" si="313"/>
        <v>#VALUE!</v>
      </c>
      <c r="CT235" s="394"/>
      <c r="CU235" s="372"/>
      <c r="CV235" s="389" t="e">
        <f t="shared" ca="1" si="345"/>
        <v>#VALUE!</v>
      </c>
      <c r="CW235" s="389" t="e">
        <f ca="1">'Site&amp;Soil'!$G$173*EXP('Site&amp;Soil'!$G$174*CV235)</f>
        <v>#VALUE!</v>
      </c>
      <c r="CX235" s="389" t="e">
        <f t="shared" ca="1" si="314"/>
        <v>#VALUE!</v>
      </c>
      <c r="CY235" s="389">
        <f t="shared" si="358"/>
        <v>0</v>
      </c>
      <c r="CZ235" s="390" t="e">
        <f t="shared" ca="1" si="315"/>
        <v>#VALUE!</v>
      </c>
      <c r="DA235" s="391">
        <f t="shared" si="316"/>
        <v>0</v>
      </c>
      <c r="DB235" s="392">
        <f t="shared" si="317"/>
        <v>0</v>
      </c>
      <c r="DC235" s="392" t="e">
        <f t="shared" ca="1" si="346"/>
        <v>#VALUE!</v>
      </c>
      <c r="DD235" s="391" t="e">
        <f t="shared" ca="1" si="347"/>
        <v>#VALUE!</v>
      </c>
      <c r="DE235" s="391" t="e">
        <f t="shared" ca="1" si="318"/>
        <v>#VALUE!</v>
      </c>
      <c r="DF235" s="391" t="e">
        <f t="shared" ca="1" si="319"/>
        <v>#VALUE!</v>
      </c>
      <c r="DG235" s="391" t="e">
        <f t="shared" ca="1" si="320"/>
        <v>#VALUE!</v>
      </c>
      <c r="DH235" s="389" t="e">
        <f t="shared" ca="1" si="321"/>
        <v>#VALUE!</v>
      </c>
      <c r="DI235" s="389" t="e">
        <f t="shared" ca="1" si="322"/>
        <v>#VALUE!</v>
      </c>
      <c r="DJ235" s="393" t="e">
        <f t="shared" ca="1" si="323"/>
        <v>#VALUE!</v>
      </c>
      <c r="DK235" s="389" t="e">
        <f t="shared" ca="1" si="324"/>
        <v>#VALUE!</v>
      </c>
      <c r="DL235" s="394"/>
      <c r="DM235" s="372"/>
      <c r="DN235" s="389" t="e">
        <f t="shared" ca="1" si="348"/>
        <v>#VALUE!</v>
      </c>
      <c r="DO235" s="389" t="e">
        <f ca="1">'Site&amp;Soil'!$H$173*EXP('Site&amp;Soil'!$H$174*DN235)</f>
        <v>#VALUE!</v>
      </c>
      <c r="DP235" s="389" t="e">
        <f t="shared" ca="1" si="325"/>
        <v>#VALUE!</v>
      </c>
      <c r="DQ235" s="389">
        <f t="shared" si="359"/>
        <v>0</v>
      </c>
      <c r="DR235" s="390" t="e">
        <f t="shared" ca="1" si="326"/>
        <v>#VALUE!</v>
      </c>
      <c r="DS235" s="391">
        <f t="shared" si="327"/>
        <v>0</v>
      </c>
      <c r="DT235" s="392">
        <f t="shared" si="328"/>
        <v>0</v>
      </c>
      <c r="DU235" s="392" t="e">
        <f t="shared" ca="1" si="349"/>
        <v>#VALUE!</v>
      </c>
      <c r="DV235" s="391" t="e">
        <f t="shared" ca="1" si="350"/>
        <v>#VALUE!</v>
      </c>
      <c r="DW235" s="391" t="e">
        <f t="shared" ca="1" si="329"/>
        <v>#VALUE!</v>
      </c>
      <c r="DX235" s="391" t="e">
        <f t="shared" ca="1" si="330"/>
        <v>#VALUE!</v>
      </c>
      <c r="DY235" s="391" t="e">
        <f t="shared" ca="1" si="331"/>
        <v>#VALUE!</v>
      </c>
      <c r="DZ235" s="389" t="e">
        <f t="shared" ca="1" si="332"/>
        <v>#VALUE!</v>
      </c>
      <c r="EA235" s="389" t="e">
        <f t="shared" ca="1" si="333"/>
        <v>#VALUE!</v>
      </c>
      <c r="EB235" s="393" t="e">
        <f t="shared" ca="1" si="334"/>
        <v>#VALUE!</v>
      </c>
      <c r="EC235" s="389" t="e">
        <f t="shared" ca="1" si="335"/>
        <v>#VALUE!</v>
      </c>
      <c r="ED235" s="394"/>
      <c r="EE235" s="372"/>
      <c r="EF235" s="392"/>
      <c r="EG235" s="391"/>
      <c r="EH235" s="391"/>
      <c r="EI235" s="391"/>
      <c r="EJ235" s="372"/>
      <c r="EK235" s="372"/>
      <c r="EL235" s="372"/>
      <c r="EM235" s="372"/>
      <c r="EN235" s="372"/>
      <c r="EO235" s="372"/>
      <c r="EP235" s="372"/>
      <c r="EQ235" s="372"/>
      <c r="ER235" s="372"/>
      <c r="ES235" s="372"/>
      <c r="ET235" s="372"/>
    </row>
    <row r="236" spans="1:150" x14ac:dyDescent="0.2">
      <c r="A236" s="372"/>
      <c r="B236" s="372">
        <v>228</v>
      </c>
      <c r="C236" s="372" t="s">
        <v>311</v>
      </c>
      <c r="D236" s="388"/>
      <c r="E236" s="388"/>
      <c r="F236" s="19"/>
      <c r="G236" s="372"/>
      <c r="H236" s="389">
        <f t="shared" ca="1" si="351"/>
        <v>5.8833007529036987</v>
      </c>
      <c r="I236" s="389">
        <f ca="1">'Site&amp;Soil'!$F$173*EXP('Site&amp;Soil'!$F$174*H236)</f>
        <v>0</v>
      </c>
      <c r="J236" s="389">
        <f t="shared" ca="1" si="270"/>
        <v>0.45000000000000007</v>
      </c>
      <c r="K236" s="389">
        <f t="shared" ca="1" si="354"/>
        <v>0.2566091252630372</v>
      </c>
      <c r="L236" s="390">
        <f t="shared" ca="1" si="271"/>
        <v>3.2760076848115634E-3</v>
      </c>
      <c r="M236" s="391">
        <f t="shared" si="272"/>
        <v>0</v>
      </c>
      <c r="N236" s="392">
        <f t="shared" si="273"/>
        <v>0</v>
      </c>
      <c r="O236" s="392">
        <f t="shared" ca="1" si="336"/>
        <v>4762.0228908917488</v>
      </c>
      <c r="P236" s="391">
        <f t="shared" ca="1" si="337"/>
        <v>0.19473469478414623</v>
      </c>
      <c r="Q236" s="391">
        <f t="shared" ca="1" si="274"/>
        <v>1.5600423585809947E-3</v>
      </c>
      <c r="R236" s="391">
        <f t="shared" ca="1" si="275"/>
        <v>1.9371255234489407E-4</v>
      </c>
      <c r="S236" s="391">
        <f t="shared" ca="1" si="276"/>
        <v>3.0362884583024457E-3</v>
      </c>
      <c r="T236" s="389">
        <f t="shared" ca="1" si="277"/>
        <v>5.8863370413620011</v>
      </c>
      <c r="U236" s="389">
        <f t="shared" ca="1" si="278"/>
        <v>0.39885166861290056</v>
      </c>
      <c r="V236" s="393">
        <f t="shared" ca="1" si="279"/>
        <v>2.4912685809674101E-3</v>
      </c>
      <c r="W236" s="389">
        <f t="shared" ca="1" si="280"/>
        <v>-5.5361524021497995E-3</v>
      </c>
      <c r="X236" s="394"/>
      <c r="Y236" s="372"/>
      <c r="Z236" s="389">
        <f t="shared" ca="1" si="352"/>
        <v>6.748212065276225</v>
      </c>
      <c r="AA236" s="389">
        <f ca="1">'Site&amp;Soil'!$G$173*EXP('Site&amp;Soil'!$G$174*Z236)</f>
        <v>0</v>
      </c>
      <c r="AB236" s="389">
        <f t="shared" ca="1" si="281"/>
        <v>0.41625000000000001</v>
      </c>
      <c r="AC236" s="389">
        <f t="shared" si="355"/>
        <v>0</v>
      </c>
      <c r="AD236" s="390">
        <f t="shared" ca="1" si="282"/>
        <v>0</v>
      </c>
      <c r="AE236" s="391">
        <f t="shared" si="283"/>
        <v>0</v>
      </c>
      <c r="AF236" s="392">
        <f t="shared" si="284"/>
        <v>0</v>
      </c>
      <c r="AG236" s="392">
        <f t="shared" ca="1" si="338"/>
        <v>0</v>
      </c>
      <c r="AH236" s="391">
        <f t="shared" ca="1" si="339"/>
        <v>0</v>
      </c>
      <c r="AI236" s="391">
        <f t="shared" ca="1" si="285"/>
        <v>0</v>
      </c>
      <c r="AJ236" s="391">
        <f t="shared" ca="1" si="286"/>
        <v>0</v>
      </c>
      <c r="AK236" s="391">
        <f t="shared" ca="1" si="287"/>
        <v>4.6537550112887464E-4</v>
      </c>
      <c r="AL236" s="389">
        <f t="shared" ca="1" si="288"/>
        <v>6.748677440777354</v>
      </c>
      <c r="AM236" s="389">
        <f t="shared" ca="1" si="289"/>
        <v>0.7278869847235736</v>
      </c>
      <c r="AN236" s="393">
        <f t="shared" ca="1" si="290"/>
        <v>0</v>
      </c>
      <c r="AO236" s="389">
        <f t="shared" ca="1" si="291"/>
        <v>5.9850296239457295E-3</v>
      </c>
      <c r="AP236" s="394"/>
      <c r="AQ236" s="372"/>
      <c r="AR236" s="389">
        <f t="shared" ca="1" si="353"/>
        <v>4.7399999999999931</v>
      </c>
      <c r="AS236" s="389">
        <f ca="1">'Site&amp;Soil'!$H$173*EXP('Site&amp;Soil'!$H$174*AR236)</f>
        <v>0</v>
      </c>
      <c r="AT236" s="389">
        <f t="shared" ca="1" si="292"/>
        <v>0.38250000000000001</v>
      </c>
      <c r="AU236" s="389">
        <f t="shared" si="356"/>
        <v>0</v>
      </c>
      <c r="AV236" s="390">
        <f t="shared" ca="1" si="293"/>
        <v>0</v>
      </c>
      <c r="AW236" s="391">
        <f t="shared" si="294"/>
        <v>0</v>
      </c>
      <c r="AX236" s="392">
        <f t="shared" si="295"/>
        <v>0</v>
      </c>
      <c r="AY236" s="392">
        <f t="shared" ca="1" si="340"/>
        <v>0</v>
      </c>
      <c r="AZ236" s="391">
        <f t="shared" ca="1" si="341"/>
        <v>0</v>
      </c>
      <c r="BA236" s="391">
        <f t="shared" ca="1" si="296"/>
        <v>0</v>
      </c>
      <c r="BB236" s="391">
        <f t="shared" ca="1" si="297"/>
        <v>0</v>
      </c>
      <c r="BC236" s="391">
        <f t="shared" ca="1" si="298"/>
        <v>0</v>
      </c>
      <c r="BD236" s="389">
        <f t="shared" ca="1" si="299"/>
        <v>4.7399999999999931</v>
      </c>
      <c r="BE236" s="389">
        <f t="shared" ca="1" si="300"/>
        <v>0.13004999999999722</v>
      </c>
      <c r="BF236" s="393">
        <f t="shared" ca="1" si="301"/>
        <v>0</v>
      </c>
      <c r="BG236" s="389">
        <f t="shared" ca="1" si="302"/>
        <v>0</v>
      </c>
      <c r="BH236" s="394"/>
      <c r="BI236" s="372"/>
      <c r="BJ236" s="392"/>
      <c r="BK236" s="391"/>
      <c r="BL236" s="391"/>
      <c r="BM236" s="391"/>
      <c r="BN236" s="372"/>
      <c r="BO236" s="372"/>
      <c r="BP236" s="372"/>
      <c r="BQ236" s="372"/>
      <c r="BR236" s="372"/>
      <c r="BS236" s="372"/>
      <c r="BT236" s="372"/>
      <c r="BU236" s="372"/>
      <c r="BV236" s="372"/>
      <c r="BW236" s="372"/>
      <c r="BX236" s="372"/>
      <c r="BZ236" s="388"/>
      <c r="CA236" s="388"/>
      <c r="CB236" s="19"/>
      <c r="CC236" s="372"/>
      <c r="CD236" s="389" t="e">
        <f t="shared" ca="1" si="342"/>
        <v>#VALUE!</v>
      </c>
      <c r="CE236" s="389" t="e">
        <f ca="1">'Site&amp;Soil'!$F$173*EXP('Site&amp;Soil'!$F$174*CD236)</f>
        <v>#VALUE!</v>
      </c>
      <c r="CF236" s="389" t="e">
        <f t="shared" ca="1" si="303"/>
        <v>#VALUE!</v>
      </c>
      <c r="CG236" s="389">
        <f t="shared" si="357"/>
        <v>0</v>
      </c>
      <c r="CH236" s="390" t="e">
        <f t="shared" ca="1" si="304"/>
        <v>#VALUE!</v>
      </c>
      <c r="CI236" s="391">
        <f t="shared" si="305"/>
        <v>0</v>
      </c>
      <c r="CJ236" s="392">
        <f t="shared" si="306"/>
        <v>0</v>
      </c>
      <c r="CK236" s="392" t="e">
        <f t="shared" ca="1" si="343"/>
        <v>#VALUE!</v>
      </c>
      <c r="CL236" s="391" t="e">
        <f t="shared" ca="1" si="344"/>
        <v>#VALUE!</v>
      </c>
      <c r="CM236" s="391" t="e">
        <f t="shared" ca="1" si="307"/>
        <v>#VALUE!</v>
      </c>
      <c r="CN236" s="391" t="e">
        <f t="shared" ca="1" si="308"/>
        <v>#VALUE!</v>
      </c>
      <c r="CO236" s="391" t="e">
        <f t="shared" ca="1" si="309"/>
        <v>#VALUE!</v>
      </c>
      <c r="CP236" s="389" t="e">
        <f t="shared" ca="1" si="310"/>
        <v>#VALUE!</v>
      </c>
      <c r="CQ236" s="389" t="e">
        <f t="shared" ca="1" si="311"/>
        <v>#VALUE!</v>
      </c>
      <c r="CR236" s="393" t="e">
        <f t="shared" ca="1" si="312"/>
        <v>#VALUE!</v>
      </c>
      <c r="CS236" s="389" t="e">
        <f t="shared" ca="1" si="313"/>
        <v>#VALUE!</v>
      </c>
      <c r="CT236" s="394"/>
      <c r="CU236" s="372"/>
      <c r="CV236" s="389" t="e">
        <f t="shared" ca="1" si="345"/>
        <v>#VALUE!</v>
      </c>
      <c r="CW236" s="389" t="e">
        <f ca="1">'Site&amp;Soil'!$G$173*EXP('Site&amp;Soil'!$G$174*CV236)</f>
        <v>#VALUE!</v>
      </c>
      <c r="CX236" s="389" t="e">
        <f t="shared" ca="1" si="314"/>
        <v>#VALUE!</v>
      </c>
      <c r="CY236" s="389">
        <f t="shared" si="358"/>
        <v>0</v>
      </c>
      <c r="CZ236" s="390" t="e">
        <f t="shared" ca="1" si="315"/>
        <v>#VALUE!</v>
      </c>
      <c r="DA236" s="391">
        <f t="shared" si="316"/>
        <v>0</v>
      </c>
      <c r="DB236" s="392">
        <f t="shared" si="317"/>
        <v>0</v>
      </c>
      <c r="DC236" s="392" t="e">
        <f t="shared" ca="1" si="346"/>
        <v>#VALUE!</v>
      </c>
      <c r="DD236" s="391" t="e">
        <f t="shared" ca="1" si="347"/>
        <v>#VALUE!</v>
      </c>
      <c r="DE236" s="391" t="e">
        <f t="shared" ca="1" si="318"/>
        <v>#VALUE!</v>
      </c>
      <c r="DF236" s="391" t="e">
        <f t="shared" ca="1" si="319"/>
        <v>#VALUE!</v>
      </c>
      <c r="DG236" s="391" t="e">
        <f t="shared" ca="1" si="320"/>
        <v>#VALUE!</v>
      </c>
      <c r="DH236" s="389" t="e">
        <f t="shared" ca="1" si="321"/>
        <v>#VALUE!</v>
      </c>
      <c r="DI236" s="389" t="e">
        <f t="shared" ca="1" si="322"/>
        <v>#VALUE!</v>
      </c>
      <c r="DJ236" s="393" t="e">
        <f t="shared" ca="1" si="323"/>
        <v>#VALUE!</v>
      </c>
      <c r="DK236" s="389" t="e">
        <f t="shared" ca="1" si="324"/>
        <v>#VALUE!</v>
      </c>
      <c r="DL236" s="394"/>
      <c r="DM236" s="372"/>
      <c r="DN236" s="389" t="e">
        <f t="shared" ca="1" si="348"/>
        <v>#VALUE!</v>
      </c>
      <c r="DO236" s="389" t="e">
        <f ca="1">'Site&amp;Soil'!$H$173*EXP('Site&amp;Soil'!$H$174*DN236)</f>
        <v>#VALUE!</v>
      </c>
      <c r="DP236" s="389" t="e">
        <f t="shared" ca="1" si="325"/>
        <v>#VALUE!</v>
      </c>
      <c r="DQ236" s="389">
        <f t="shared" si="359"/>
        <v>0</v>
      </c>
      <c r="DR236" s="390" t="e">
        <f t="shared" ca="1" si="326"/>
        <v>#VALUE!</v>
      </c>
      <c r="DS236" s="391">
        <f t="shared" si="327"/>
        <v>0</v>
      </c>
      <c r="DT236" s="392">
        <f t="shared" si="328"/>
        <v>0</v>
      </c>
      <c r="DU236" s="392" t="e">
        <f t="shared" ca="1" si="349"/>
        <v>#VALUE!</v>
      </c>
      <c r="DV236" s="391" t="e">
        <f t="shared" ca="1" si="350"/>
        <v>#VALUE!</v>
      </c>
      <c r="DW236" s="391" t="e">
        <f t="shared" ca="1" si="329"/>
        <v>#VALUE!</v>
      </c>
      <c r="DX236" s="391" t="e">
        <f t="shared" ca="1" si="330"/>
        <v>#VALUE!</v>
      </c>
      <c r="DY236" s="391" t="e">
        <f t="shared" ca="1" si="331"/>
        <v>#VALUE!</v>
      </c>
      <c r="DZ236" s="389" t="e">
        <f t="shared" ca="1" si="332"/>
        <v>#VALUE!</v>
      </c>
      <c r="EA236" s="389" t="e">
        <f t="shared" ca="1" si="333"/>
        <v>#VALUE!</v>
      </c>
      <c r="EB236" s="393" t="e">
        <f t="shared" ca="1" si="334"/>
        <v>#VALUE!</v>
      </c>
      <c r="EC236" s="389" t="e">
        <f t="shared" ca="1" si="335"/>
        <v>#VALUE!</v>
      </c>
      <c r="ED236" s="394"/>
      <c r="EE236" s="372"/>
      <c r="EF236" s="392"/>
      <c r="EG236" s="391"/>
      <c r="EH236" s="391"/>
      <c r="EI236" s="391"/>
      <c r="EJ236" s="372"/>
      <c r="EK236" s="372"/>
      <c r="EL236" s="372"/>
      <c r="EM236" s="372"/>
      <c r="EN236" s="372"/>
      <c r="EO236" s="372"/>
      <c r="EP236" s="372"/>
      <c r="EQ236" s="372"/>
      <c r="ER236" s="372"/>
      <c r="ES236" s="372"/>
      <c r="ET236" s="372"/>
    </row>
    <row r="237" spans="1:150" x14ac:dyDescent="0.2">
      <c r="A237" s="372">
        <f>A225+1</f>
        <v>20</v>
      </c>
      <c r="B237" s="372">
        <v>229</v>
      </c>
      <c r="C237" s="372" t="s">
        <v>300</v>
      </c>
      <c r="D237" s="388">
        <f ca="1">OFFSET(Apply_Lime!$H$16,$A237,0)</f>
        <v>0</v>
      </c>
      <c r="E237" s="388">
        <f ca="1">OFFSET(Apply_Lime!$I$16,$A237,0)*E$7</f>
        <v>0</v>
      </c>
      <c r="F237" s="388">
        <f ca="1">OFFSET(Apply_Lime!$I$16,$A237,0)*F$7</f>
        <v>0</v>
      </c>
      <c r="G237" s="372"/>
      <c r="H237" s="389">
        <f t="shared" ca="1" si="351"/>
        <v>5.8808008889598513</v>
      </c>
      <c r="I237" s="389">
        <f ca="1">'Site&amp;Soil'!$F$173*EXP('Site&amp;Soil'!$F$174*H237)</f>
        <v>0</v>
      </c>
      <c r="J237" s="389">
        <f t="shared" ca="1" si="270"/>
        <v>0.45000000000000007</v>
      </c>
      <c r="K237" s="389">
        <f t="shared" ca="1" si="354"/>
        <v>9.1496801351106175E-2</v>
      </c>
      <c r="L237" s="390">
        <f t="shared" ca="1" si="271"/>
        <v>1.175006667165934E-3</v>
      </c>
      <c r="M237" s="391">
        <f t="shared" ca="1" si="272"/>
        <v>0</v>
      </c>
      <c r="N237" s="392">
        <f t="shared" ca="1" si="273"/>
        <v>0</v>
      </c>
      <c r="O237" s="392">
        <f t="shared" ca="1" si="336"/>
        <v>4723.8737699528319</v>
      </c>
      <c r="P237" s="391">
        <f t="shared" ca="1" si="337"/>
        <v>0.19317465242556525</v>
      </c>
      <c r="Q237" s="391">
        <f t="shared" ca="1" si="274"/>
        <v>5.5505831745448532E-4</v>
      </c>
      <c r="R237" s="391">
        <f t="shared" ca="1" si="275"/>
        <v>6.8845330285105915E-5</v>
      </c>
      <c r="S237" s="391">
        <f t="shared" ca="1" si="276"/>
        <v>1.080473304820843E-3</v>
      </c>
      <c r="T237" s="389">
        <f t="shared" ca="1" si="277"/>
        <v>5.8818813622646724</v>
      </c>
      <c r="U237" s="389">
        <f t="shared" ca="1" si="278"/>
        <v>0.39684661301910262</v>
      </c>
      <c r="V237" s="393">
        <f t="shared" ca="1" si="279"/>
        <v>8.7480237232869212E-4</v>
      </c>
      <c r="W237" s="389">
        <f t="shared" ca="1" si="280"/>
        <v>-1.9440052718415377E-3</v>
      </c>
      <c r="X237" s="394"/>
      <c r="Y237" s="372"/>
      <c r="Z237" s="389">
        <f t="shared" ca="1" si="352"/>
        <v>6.7546624704012999</v>
      </c>
      <c r="AA237" s="389">
        <f ca="1">'Site&amp;Soil'!$G$173*EXP('Site&amp;Soil'!$G$174*Z237)</f>
        <v>0</v>
      </c>
      <c r="AB237" s="389">
        <f t="shared" ca="1" si="281"/>
        <v>0.41625000000000001</v>
      </c>
      <c r="AC237" s="389">
        <f t="shared" si="355"/>
        <v>0</v>
      </c>
      <c r="AD237" s="390">
        <f t="shared" ca="1" si="282"/>
        <v>0</v>
      </c>
      <c r="AE237" s="391">
        <f t="shared" ca="1" si="283"/>
        <v>0</v>
      </c>
      <c r="AF237" s="392">
        <f t="shared" ca="1" si="284"/>
        <v>0</v>
      </c>
      <c r="AG237" s="392">
        <f t="shared" ca="1" si="338"/>
        <v>0</v>
      </c>
      <c r="AH237" s="391">
        <f t="shared" ca="1" si="339"/>
        <v>0</v>
      </c>
      <c r="AI237" s="391">
        <f t="shared" ca="1" si="285"/>
        <v>0</v>
      </c>
      <c r="AJ237" s="391">
        <f t="shared" ca="1" si="286"/>
        <v>0</v>
      </c>
      <c r="AK237" s="391">
        <f t="shared" ca="1" si="287"/>
        <v>1.6539418687112531E-4</v>
      </c>
      <c r="AL237" s="389">
        <f t="shared" ca="1" si="288"/>
        <v>6.7548278645881714</v>
      </c>
      <c r="AM237" s="389">
        <f t="shared" ca="1" si="289"/>
        <v>0.73044709863482638</v>
      </c>
      <c r="AN237" s="393">
        <f t="shared" ca="1" si="290"/>
        <v>0</v>
      </c>
      <c r="AO237" s="389">
        <f t="shared" ca="1" si="291"/>
        <v>2.101627320909771E-3</v>
      </c>
      <c r="AP237" s="394"/>
      <c r="AQ237" s="372"/>
      <c r="AR237" s="389">
        <f t="shared" ca="1" si="353"/>
        <v>4.7399999999999931</v>
      </c>
      <c r="AS237" s="389">
        <f ca="1">'Site&amp;Soil'!$H$173*EXP('Site&amp;Soil'!$H$174*AR237)</f>
        <v>0</v>
      </c>
      <c r="AT237" s="389">
        <f t="shared" ca="1" si="292"/>
        <v>0.38250000000000001</v>
      </c>
      <c r="AU237" s="389">
        <f t="shared" si="356"/>
        <v>0</v>
      </c>
      <c r="AV237" s="390">
        <f t="shared" ca="1" si="293"/>
        <v>0</v>
      </c>
      <c r="AW237" s="391">
        <f t="shared" ca="1" si="294"/>
        <v>0</v>
      </c>
      <c r="AX237" s="392">
        <f t="shared" ca="1" si="295"/>
        <v>0</v>
      </c>
      <c r="AY237" s="392">
        <f t="shared" ca="1" si="340"/>
        <v>0</v>
      </c>
      <c r="AZ237" s="391">
        <f t="shared" ca="1" si="341"/>
        <v>0</v>
      </c>
      <c r="BA237" s="391">
        <f t="shared" ca="1" si="296"/>
        <v>0</v>
      </c>
      <c r="BB237" s="391">
        <f t="shared" ca="1" si="297"/>
        <v>0</v>
      </c>
      <c r="BC237" s="391">
        <f t="shared" ca="1" si="298"/>
        <v>0</v>
      </c>
      <c r="BD237" s="389">
        <f t="shared" ca="1" si="299"/>
        <v>4.7399999999999931</v>
      </c>
      <c r="BE237" s="389">
        <f t="shared" ca="1" si="300"/>
        <v>0.13004999999999722</v>
      </c>
      <c r="BF237" s="393">
        <f t="shared" ca="1" si="301"/>
        <v>0</v>
      </c>
      <c r="BG237" s="389">
        <f t="shared" ca="1" si="302"/>
        <v>0</v>
      </c>
      <c r="BH237" s="394"/>
      <c r="BI237" s="372"/>
      <c r="BJ237" s="392"/>
      <c r="BK237" s="372"/>
      <c r="BL237" s="372"/>
      <c r="BM237" s="372"/>
      <c r="BN237" s="372"/>
      <c r="BO237" s="372"/>
      <c r="BP237" s="372"/>
      <c r="BQ237" s="372"/>
      <c r="BR237" s="372"/>
      <c r="BS237" s="372"/>
      <c r="BT237" s="372"/>
      <c r="BU237" s="372"/>
      <c r="BV237" s="372"/>
      <c r="BW237" s="372"/>
      <c r="BX237" s="372"/>
      <c r="BZ237" s="388">
        <f ca="1">OFFSET(Apply_Lime!$O$16,$A237,0)</f>
        <v>0</v>
      </c>
      <c r="CA237" s="388">
        <f ca="1">OFFSET(Apply_Lime!$P$16,$A237,0)*CA$7</f>
        <v>0</v>
      </c>
      <c r="CB237" s="388">
        <f ca="1">OFFSET(Apply_Lime!$P$16,$A237,0)*CB$7</f>
        <v>0</v>
      </c>
      <c r="CC237" s="372"/>
      <c r="CD237" s="389" t="e">
        <f t="shared" ca="1" si="342"/>
        <v>#VALUE!</v>
      </c>
      <c r="CE237" s="389" t="e">
        <f ca="1">'Site&amp;Soil'!$F$173*EXP('Site&amp;Soil'!$F$174*CD237)</f>
        <v>#VALUE!</v>
      </c>
      <c r="CF237" s="389" t="e">
        <f t="shared" ca="1" si="303"/>
        <v>#VALUE!</v>
      </c>
      <c r="CG237" s="389">
        <f t="shared" si="357"/>
        <v>0</v>
      </c>
      <c r="CH237" s="390" t="e">
        <f t="shared" ca="1" si="304"/>
        <v>#VALUE!</v>
      </c>
      <c r="CI237" s="391">
        <f t="shared" ca="1" si="305"/>
        <v>0</v>
      </c>
      <c r="CJ237" s="392">
        <f t="shared" ca="1" si="306"/>
        <v>0</v>
      </c>
      <c r="CK237" s="392" t="e">
        <f t="shared" ca="1" si="343"/>
        <v>#VALUE!</v>
      </c>
      <c r="CL237" s="391" t="e">
        <f t="shared" ca="1" si="344"/>
        <v>#VALUE!</v>
      </c>
      <c r="CM237" s="391" t="e">
        <f t="shared" ca="1" si="307"/>
        <v>#VALUE!</v>
      </c>
      <c r="CN237" s="391" t="e">
        <f t="shared" ca="1" si="308"/>
        <v>#VALUE!</v>
      </c>
      <c r="CO237" s="391" t="e">
        <f t="shared" ca="1" si="309"/>
        <v>#VALUE!</v>
      </c>
      <c r="CP237" s="389" t="e">
        <f t="shared" ca="1" si="310"/>
        <v>#VALUE!</v>
      </c>
      <c r="CQ237" s="389" t="e">
        <f t="shared" ca="1" si="311"/>
        <v>#VALUE!</v>
      </c>
      <c r="CR237" s="393" t="e">
        <f t="shared" ca="1" si="312"/>
        <v>#VALUE!</v>
      </c>
      <c r="CS237" s="389" t="e">
        <f t="shared" ca="1" si="313"/>
        <v>#VALUE!</v>
      </c>
      <c r="CT237" s="394"/>
      <c r="CU237" s="372"/>
      <c r="CV237" s="389" t="e">
        <f t="shared" ca="1" si="345"/>
        <v>#VALUE!</v>
      </c>
      <c r="CW237" s="389" t="e">
        <f ca="1">'Site&amp;Soil'!$G$173*EXP('Site&amp;Soil'!$G$174*CV237)</f>
        <v>#VALUE!</v>
      </c>
      <c r="CX237" s="389" t="e">
        <f t="shared" ca="1" si="314"/>
        <v>#VALUE!</v>
      </c>
      <c r="CY237" s="389">
        <f t="shared" si="358"/>
        <v>0</v>
      </c>
      <c r="CZ237" s="390" t="e">
        <f t="shared" ca="1" si="315"/>
        <v>#VALUE!</v>
      </c>
      <c r="DA237" s="391">
        <f t="shared" ca="1" si="316"/>
        <v>0</v>
      </c>
      <c r="DB237" s="392">
        <f t="shared" ca="1" si="317"/>
        <v>0</v>
      </c>
      <c r="DC237" s="392" t="e">
        <f t="shared" ca="1" si="346"/>
        <v>#VALUE!</v>
      </c>
      <c r="DD237" s="391" t="e">
        <f t="shared" ca="1" si="347"/>
        <v>#VALUE!</v>
      </c>
      <c r="DE237" s="391" t="e">
        <f t="shared" ca="1" si="318"/>
        <v>#VALUE!</v>
      </c>
      <c r="DF237" s="391" t="e">
        <f t="shared" ca="1" si="319"/>
        <v>#VALUE!</v>
      </c>
      <c r="DG237" s="391" t="e">
        <f t="shared" ca="1" si="320"/>
        <v>#VALUE!</v>
      </c>
      <c r="DH237" s="389" t="e">
        <f t="shared" ca="1" si="321"/>
        <v>#VALUE!</v>
      </c>
      <c r="DI237" s="389" t="e">
        <f t="shared" ca="1" si="322"/>
        <v>#VALUE!</v>
      </c>
      <c r="DJ237" s="393" t="e">
        <f t="shared" ca="1" si="323"/>
        <v>#VALUE!</v>
      </c>
      <c r="DK237" s="389" t="e">
        <f t="shared" ca="1" si="324"/>
        <v>#VALUE!</v>
      </c>
      <c r="DL237" s="394"/>
      <c r="DM237" s="372"/>
      <c r="DN237" s="389" t="e">
        <f t="shared" ca="1" si="348"/>
        <v>#VALUE!</v>
      </c>
      <c r="DO237" s="389" t="e">
        <f ca="1">'Site&amp;Soil'!$H$173*EXP('Site&amp;Soil'!$H$174*DN237)</f>
        <v>#VALUE!</v>
      </c>
      <c r="DP237" s="389" t="e">
        <f t="shared" ca="1" si="325"/>
        <v>#VALUE!</v>
      </c>
      <c r="DQ237" s="389">
        <f t="shared" si="359"/>
        <v>0</v>
      </c>
      <c r="DR237" s="390" t="e">
        <f t="shared" ca="1" si="326"/>
        <v>#VALUE!</v>
      </c>
      <c r="DS237" s="391">
        <f t="shared" ca="1" si="327"/>
        <v>0</v>
      </c>
      <c r="DT237" s="392">
        <f t="shared" ca="1" si="328"/>
        <v>0</v>
      </c>
      <c r="DU237" s="392" t="e">
        <f t="shared" ca="1" si="349"/>
        <v>#VALUE!</v>
      </c>
      <c r="DV237" s="391" t="e">
        <f t="shared" ca="1" si="350"/>
        <v>#VALUE!</v>
      </c>
      <c r="DW237" s="391" t="e">
        <f t="shared" ca="1" si="329"/>
        <v>#VALUE!</v>
      </c>
      <c r="DX237" s="391" t="e">
        <f t="shared" ca="1" si="330"/>
        <v>#VALUE!</v>
      </c>
      <c r="DY237" s="391" t="e">
        <f t="shared" ca="1" si="331"/>
        <v>#VALUE!</v>
      </c>
      <c r="DZ237" s="389" t="e">
        <f t="shared" ca="1" si="332"/>
        <v>#VALUE!</v>
      </c>
      <c r="EA237" s="389" t="e">
        <f t="shared" ca="1" si="333"/>
        <v>#VALUE!</v>
      </c>
      <c r="EB237" s="393" t="e">
        <f t="shared" ca="1" si="334"/>
        <v>#VALUE!</v>
      </c>
      <c r="EC237" s="389" t="e">
        <f t="shared" ca="1" si="335"/>
        <v>#VALUE!</v>
      </c>
      <c r="ED237" s="394"/>
      <c r="EE237" s="372"/>
      <c r="EF237" s="392"/>
      <c r="EG237" s="372"/>
      <c r="EH237" s="372"/>
      <c r="EI237" s="372"/>
      <c r="EJ237" s="372"/>
      <c r="EK237" s="372"/>
      <c r="EL237" s="372"/>
      <c r="EM237" s="372"/>
      <c r="EN237" s="372"/>
      <c r="EO237" s="372"/>
      <c r="EP237" s="372"/>
      <c r="EQ237" s="372"/>
      <c r="ER237" s="372"/>
      <c r="ES237" s="372"/>
      <c r="ET237" s="372"/>
    </row>
    <row r="238" spans="1:150" x14ac:dyDescent="0.2">
      <c r="A238" s="372"/>
      <c r="B238" s="372">
        <v>230</v>
      </c>
      <c r="C238" s="372" t="s">
        <v>301</v>
      </c>
      <c r="D238" s="19"/>
      <c r="E238" s="19"/>
      <c r="F238" s="19"/>
      <c r="G238" s="372"/>
      <c r="H238" s="389">
        <f t="shared" ca="1" si="351"/>
        <v>5.8799373569928308</v>
      </c>
      <c r="I238" s="389">
        <f ca="1">'Site&amp;Soil'!$F$173*EXP('Site&amp;Soil'!$F$174*H238)</f>
        <v>0</v>
      </c>
      <c r="J238" s="389">
        <f t="shared" ca="1" si="270"/>
        <v>0.45000000000000007</v>
      </c>
      <c r="K238" s="389">
        <f t="shared" ca="1" si="354"/>
        <v>0.1373529669593018</v>
      </c>
      <c r="L238" s="390">
        <f t="shared" ca="1" si="271"/>
        <v>1.7674911113172099E-3</v>
      </c>
      <c r="M238" s="391">
        <f t="shared" si="272"/>
        <v>0</v>
      </c>
      <c r="N238" s="392">
        <f t="shared" si="273"/>
        <v>0</v>
      </c>
      <c r="O238" s="392">
        <f t="shared" ca="1" si="336"/>
        <v>4710.3004289699738</v>
      </c>
      <c r="P238" s="391">
        <f t="shared" ca="1" si="337"/>
        <v>0.19261959410811078</v>
      </c>
      <c r="Q238" s="391">
        <f t="shared" ca="1" si="274"/>
        <v>8.325414139838071E-4</v>
      </c>
      <c r="R238" s="391">
        <f t="shared" ca="1" si="275"/>
        <v>1.0322253843510779E-4</v>
      </c>
      <c r="S238" s="391">
        <f t="shared" ca="1" si="276"/>
        <v>1.6207086123304429E-3</v>
      </c>
      <c r="T238" s="389">
        <f t="shared" ca="1" si="277"/>
        <v>5.8815580656051614</v>
      </c>
      <c r="U238" s="389">
        <f t="shared" ca="1" si="278"/>
        <v>0.39670112952232267</v>
      </c>
      <c r="V238" s="393">
        <f t="shared" ca="1" si="279"/>
        <v>1.3117755977267028E-3</v>
      </c>
      <c r="W238" s="389">
        <f t="shared" ca="1" si="280"/>
        <v>-2.9150568838371168E-3</v>
      </c>
      <c r="X238" s="394"/>
      <c r="Y238" s="372"/>
      <c r="Z238" s="389">
        <f t="shared" ca="1" si="352"/>
        <v>6.756929491909081</v>
      </c>
      <c r="AA238" s="389">
        <f ca="1">'Site&amp;Soil'!$G$173*EXP('Site&amp;Soil'!$G$174*Z238)</f>
        <v>0</v>
      </c>
      <c r="AB238" s="389">
        <f t="shared" ca="1" si="281"/>
        <v>0.41625000000000001</v>
      </c>
      <c r="AC238" s="389">
        <f t="shared" si="355"/>
        <v>0</v>
      </c>
      <c r="AD238" s="390">
        <f t="shared" ca="1" si="282"/>
        <v>0</v>
      </c>
      <c r="AE238" s="391">
        <f t="shared" si="283"/>
        <v>0</v>
      </c>
      <c r="AF238" s="392">
        <f t="shared" si="284"/>
        <v>0</v>
      </c>
      <c r="AG238" s="392">
        <f t="shared" ca="1" si="338"/>
        <v>0</v>
      </c>
      <c r="AH238" s="391">
        <f t="shared" ca="1" si="339"/>
        <v>0</v>
      </c>
      <c r="AI238" s="391">
        <f t="shared" ca="1" si="285"/>
        <v>0</v>
      </c>
      <c r="AJ238" s="391">
        <f t="shared" ca="1" si="286"/>
        <v>0</v>
      </c>
      <c r="AK238" s="391">
        <f t="shared" ca="1" si="287"/>
        <v>2.4798207431857728E-4</v>
      </c>
      <c r="AL238" s="389">
        <f t="shared" ca="1" si="288"/>
        <v>6.7571774739833996</v>
      </c>
      <c r="AM238" s="389">
        <f t="shared" ca="1" si="289"/>
        <v>0.73142512354559008</v>
      </c>
      <c r="AN238" s="393">
        <f t="shared" ca="1" si="290"/>
        <v>0</v>
      </c>
      <c r="AO238" s="389">
        <f t="shared" ca="1" si="291"/>
        <v>3.1514128473914783E-3</v>
      </c>
      <c r="AP238" s="394"/>
      <c r="AQ238" s="372"/>
      <c r="AR238" s="389">
        <f t="shared" ca="1" si="353"/>
        <v>4.7399999999999931</v>
      </c>
      <c r="AS238" s="389">
        <f ca="1">'Site&amp;Soil'!$H$173*EXP('Site&amp;Soil'!$H$174*AR238)</f>
        <v>0</v>
      </c>
      <c r="AT238" s="389">
        <f t="shared" ca="1" si="292"/>
        <v>0.38250000000000001</v>
      </c>
      <c r="AU238" s="389">
        <f t="shared" si="356"/>
        <v>0</v>
      </c>
      <c r="AV238" s="390">
        <f t="shared" ca="1" si="293"/>
        <v>0</v>
      </c>
      <c r="AW238" s="391">
        <f t="shared" si="294"/>
        <v>0</v>
      </c>
      <c r="AX238" s="392">
        <f t="shared" si="295"/>
        <v>0</v>
      </c>
      <c r="AY238" s="392">
        <f t="shared" ca="1" si="340"/>
        <v>0</v>
      </c>
      <c r="AZ238" s="391">
        <f t="shared" ca="1" si="341"/>
        <v>0</v>
      </c>
      <c r="BA238" s="391">
        <f t="shared" ca="1" si="296"/>
        <v>0</v>
      </c>
      <c r="BB238" s="391">
        <f t="shared" ca="1" si="297"/>
        <v>0</v>
      </c>
      <c r="BC238" s="391">
        <f t="shared" ca="1" si="298"/>
        <v>0</v>
      </c>
      <c r="BD238" s="389">
        <f t="shared" ca="1" si="299"/>
        <v>4.7399999999999931</v>
      </c>
      <c r="BE238" s="389">
        <f t="shared" ca="1" si="300"/>
        <v>0.13004999999999722</v>
      </c>
      <c r="BF238" s="393">
        <f t="shared" ca="1" si="301"/>
        <v>0</v>
      </c>
      <c r="BG238" s="389">
        <f t="shared" ca="1" si="302"/>
        <v>0</v>
      </c>
      <c r="BH238" s="394"/>
      <c r="BI238" s="372"/>
      <c r="BJ238" s="392"/>
      <c r="BK238" s="372"/>
      <c r="BL238" s="372"/>
      <c r="BM238" s="372"/>
      <c r="BN238" s="372"/>
      <c r="BO238" s="372"/>
      <c r="BP238" s="372"/>
      <c r="BQ238" s="372"/>
      <c r="BR238" s="372"/>
      <c r="BS238" s="372"/>
      <c r="BT238" s="372"/>
      <c r="BU238" s="372"/>
      <c r="BV238" s="372"/>
      <c r="BW238" s="372"/>
      <c r="BX238" s="372"/>
      <c r="BZ238" s="19"/>
      <c r="CA238" s="19"/>
      <c r="CB238" s="19"/>
      <c r="CC238" s="372"/>
      <c r="CD238" s="389" t="e">
        <f t="shared" ca="1" si="342"/>
        <v>#VALUE!</v>
      </c>
      <c r="CE238" s="389" t="e">
        <f ca="1">'Site&amp;Soil'!$F$173*EXP('Site&amp;Soil'!$F$174*CD238)</f>
        <v>#VALUE!</v>
      </c>
      <c r="CF238" s="389" t="e">
        <f t="shared" ca="1" si="303"/>
        <v>#VALUE!</v>
      </c>
      <c r="CG238" s="389">
        <f t="shared" si="357"/>
        <v>0</v>
      </c>
      <c r="CH238" s="390" t="e">
        <f t="shared" ca="1" si="304"/>
        <v>#VALUE!</v>
      </c>
      <c r="CI238" s="391">
        <f t="shared" si="305"/>
        <v>0</v>
      </c>
      <c r="CJ238" s="392">
        <f t="shared" si="306"/>
        <v>0</v>
      </c>
      <c r="CK238" s="392" t="e">
        <f t="shared" ca="1" si="343"/>
        <v>#VALUE!</v>
      </c>
      <c r="CL238" s="391" t="e">
        <f t="shared" ca="1" si="344"/>
        <v>#VALUE!</v>
      </c>
      <c r="CM238" s="391" t="e">
        <f t="shared" ca="1" si="307"/>
        <v>#VALUE!</v>
      </c>
      <c r="CN238" s="391" t="e">
        <f t="shared" ca="1" si="308"/>
        <v>#VALUE!</v>
      </c>
      <c r="CO238" s="391" t="e">
        <f t="shared" ca="1" si="309"/>
        <v>#VALUE!</v>
      </c>
      <c r="CP238" s="389" t="e">
        <f t="shared" ca="1" si="310"/>
        <v>#VALUE!</v>
      </c>
      <c r="CQ238" s="389" t="e">
        <f t="shared" ca="1" si="311"/>
        <v>#VALUE!</v>
      </c>
      <c r="CR238" s="393" t="e">
        <f t="shared" ca="1" si="312"/>
        <v>#VALUE!</v>
      </c>
      <c r="CS238" s="389" t="e">
        <f t="shared" ca="1" si="313"/>
        <v>#VALUE!</v>
      </c>
      <c r="CT238" s="394"/>
      <c r="CU238" s="372"/>
      <c r="CV238" s="389" t="e">
        <f t="shared" ca="1" si="345"/>
        <v>#VALUE!</v>
      </c>
      <c r="CW238" s="389" t="e">
        <f ca="1">'Site&amp;Soil'!$G$173*EXP('Site&amp;Soil'!$G$174*CV238)</f>
        <v>#VALUE!</v>
      </c>
      <c r="CX238" s="389" t="e">
        <f t="shared" ca="1" si="314"/>
        <v>#VALUE!</v>
      </c>
      <c r="CY238" s="389">
        <f t="shared" si="358"/>
        <v>0</v>
      </c>
      <c r="CZ238" s="390" t="e">
        <f t="shared" ca="1" si="315"/>
        <v>#VALUE!</v>
      </c>
      <c r="DA238" s="391">
        <f t="shared" si="316"/>
        <v>0</v>
      </c>
      <c r="DB238" s="392">
        <f t="shared" si="317"/>
        <v>0</v>
      </c>
      <c r="DC238" s="392" t="e">
        <f t="shared" ca="1" si="346"/>
        <v>#VALUE!</v>
      </c>
      <c r="DD238" s="391" t="e">
        <f t="shared" ca="1" si="347"/>
        <v>#VALUE!</v>
      </c>
      <c r="DE238" s="391" t="e">
        <f t="shared" ca="1" si="318"/>
        <v>#VALUE!</v>
      </c>
      <c r="DF238" s="391" t="e">
        <f t="shared" ca="1" si="319"/>
        <v>#VALUE!</v>
      </c>
      <c r="DG238" s="391" t="e">
        <f t="shared" ca="1" si="320"/>
        <v>#VALUE!</v>
      </c>
      <c r="DH238" s="389" t="e">
        <f t="shared" ca="1" si="321"/>
        <v>#VALUE!</v>
      </c>
      <c r="DI238" s="389" t="e">
        <f t="shared" ca="1" si="322"/>
        <v>#VALUE!</v>
      </c>
      <c r="DJ238" s="393" t="e">
        <f t="shared" ca="1" si="323"/>
        <v>#VALUE!</v>
      </c>
      <c r="DK238" s="389" t="e">
        <f t="shared" ca="1" si="324"/>
        <v>#VALUE!</v>
      </c>
      <c r="DL238" s="394"/>
      <c r="DM238" s="372"/>
      <c r="DN238" s="389" t="e">
        <f t="shared" ca="1" si="348"/>
        <v>#VALUE!</v>
      </c>
      <c r="DO238" s="389" t="e">
        <f ca="1">'Site&amp;Soil'!$H$173*EXP('Site&amp;Soil'!$H$174*DN238)</f>
        <v>#VALUE!</v>
      </c>
      <c r="DP238" s="389" t="e">
        <f t="shared" ca="1" si="325"/>
        <v>#VALUE!</v>
      </c>
      <c r="DQ238" s="389">
        <f t="shared" si="359"/>
        <v>0</v>
      </c>
      <c r="DR238" s="390" t="e">
        <f t="shared" ca="1" si="326"/>
        <v>#VALUE!</v>
      </c>
      <c r="DS238" s="391">
        <f t="shared" si="327"/>
        <v>0</v>
      </c>
      <c r="DT238" s="392">
        <f t="shared" si="328"/>
        <v>0</v>
      </c>
      <c r="DU238" s="392" t="e">
        <f t="shared" ca="1" si="349"/>
        <v>#VALUE!</v>
      </c>
      <c r="DV238" s="391" t="e">
        <f t="shared" ca="1" si="350"/>
        <v>#VALUE!</v>
      </c>
      <c r="DW238" s="391" t="e">
        <f t="shared" ca="1" si="329"/>
        <v>#VALUE!</v>
      </c>
      <c r="DX238" s="391" t="e">
        <f t="shared" ca="1" si="330"/>
        <v>#VALUE!</v>
      </c>
      <c r="DY238" s="391" t="e">
        <f t="shared" ca="1" si="331"/>
        <v>#VALUE!</v>
      </c>
      <c r="DZ238" s="389" t="e">
        <f t="shared" ca="1" si="332"/>
        <v>#VALUE!</v>
      </c>
      <c r="EA238" s="389" t="e">
        <f t="shared" ca="1" si="333"/>
        <v>#VALUE!</v>
      </c>
      <c r="EB238" s="393" t="e">
        <f t="shared" ca="1" si="334"/>
        <v>#VALUE!</v>
      </c>
      <c r="EC238" s="389" t="e">
        <f t="shared" ca="1" si="335"/>
        <v>#VALUE!</v>
      </c>
      <c r="ED238" s="394"/>
      <c r="EE238" s="372"/>
      <c r="EF238" s="392"/>
      <c r="EG238" s="372"/>
      <c r="EH238" s="372"/>
      <c r="EI238" s="372"/>
      <c r="EJ238" s="372"/>
      <c r="EK238" s="372"/>
      <c r="EL238" s="372"/>
      <c r="EM238" s="372"/>
      <c r="EN238" s="372"/>
      <c r="EO238" s="372"/>
      <c r="EP238" s="372"/>
      <c r="EQ238" s="372"/>
      <c r="ER238" s="372"/>
      <c r="ES238" s="372"/>
      <c r="ET238" s="372"/>
    </row>
    <row r="239" spans="1:150" x14ac:dyDescent="0.2">
      <c r="A239" s="372"/>
      <c r="B239" s="372">
        <v>231</v>
      </c>
      <c r="C239" s="372" t="s">
        <v>302</v>
      </c>
      <c r="D239" s="388"/>
      <c r="E239" s="388"/>
      <c r="F239" s="19"/>
      <c r="G239" s="372"/>
      <c r="H239" s="389">
        <f t="shared" ca="1" si="351"/>
        <v>5.8786430087213244</v>
      </c>
      <c r="I239" s="389">
        <f ca="1">'Site&amp;Soil'!$F$173*EXP('Site&amp;Soil'!$F$174*H239)</f>
        <v>0</v>
      </c>
      <c r="J239" s="389">
        <f t="shared" ca="1" si="270"/>
        <v>0.45000000000000007</v>
      </c>
      <c r="K239" s="389">
        <f t="shared" ca="1" si="354"/>
        <v>0.19369872998029833</v>
      </c>
      <c r="L239" s="390">
        <f t="shared" ca="1" si="271"/>
        <v>2.5001845897061293E-3</v>
      </c>
      <c r="M239" s="391">
        <f t="shared" si="272"/>
        <v>0</v>
      </c>
      <c r="N239" s="392">
        <f t="shared" si="273"/>
        <v>0</v>
      </c>
      <c r="O239" s="392">
        <f t="shared" ca="1" si="336"/>
        <v>4689.9415438961005</v>
      </c>
      <c r="P239" s="391">
        <f t="shared" ca="1" si="337"/>
        <v>0.19178705269412696</v>
      </c>
      <c r="Q239" s="391">
        <f t="shared" ca="1" si="274"/>
        <v>1.1725719574671603E-3</v>
      </c>
      <c r="R239" s="391">
        <f t="shared" ca="1" si="275"/>
        <v>1.452974864867141E-4</v>
      </c>
      <c r="S239" s="391">
        <f t="shared" ca="1" si="276"/>
        <v>2.2828321577343246E-3</v>
      </c>
      <c r="T239" s="389">
        <f t="shared" ca="1" si="277"/>
        <v>5.8809258408790583</v>
      </c>
      <c r="U239" s="389">
        <f t="shared" ca="1" si="278"/>
        <v>0.39641662839557629</v>
      </c>
      <c r="V239" s="393">
        <f t="shared" ca="1" si="279"/>
        <v>1.8458843065985407E-3</v>
      </c>
      <c r="W239" s="389">
        <f t="shared" ca="1" si="280"/>
        <v>-4.101965125774534E-3</v>
      </c>
      <c r="X239" s="394"/>
      <c r="Y239" s="372"/>
      <c r="Z239" s="389">
        <f t="shared" ca="1" si="352"/>
        <v>6.7603288868307914</v>
      </c>
      <c r="AA239" s="389">
        <f ca="1">'Site&amp;Soil'!$G$173*EXP('Site&amp;Soil'!$G$174*Z239)</f>
        <v>0</v>
      </c>
      <c r="AB239" s="389">
        <f t="shared" ca="1" si="281"/>
        <v>0.41625000000000001</v>
      </c>
      <c r="AC239" s="389">
        <f t="shared" si="355"/>
        <v>0</v>
      </c>
      <c r="AD239" s="390">
        <f t="shared" ca="1" si="282"/>
        <v>0</v>
      </c>
      <c r="AE239" s="391">
        <f t="shared" si="283"/>
        <v>0</v>
      </c>
      <c r="AF239" s="392">
        <f t="shared" si="284"/>
        <v>0</v>
      </c>
      <c r="AG239" s="392">
        <f t="shared" ca="1" si="338"/>
        <v>0</v>
      </c>
      <c r="AH239" s="391">
        <f t="shared" ca="1" si="339"/>
        <v>0</v>
      </c>
      <c r="AI239" s="391">
        <f t="shared" ca="1" si="285"/>
        <v>0</v>
      </c>
      <c r="AJ239" s="391">
        <f t="shared" ca="1" si="286"/>
        <v>0</v>
      </c>
      <c r="AK239" s="391">
        <f t="shared" ca="1" si="287"/>
        <v>3.4906303059871257E-4</v>
      </c>
      <c r="AL239" s="389">
        <f t="shared" ca="1" si="288"/>
        <v>6.7606779498613898</v>
      </c>
      <c r="AM239" s="389">
        <f t="shared" ca="1" si="289"/>
        <v>0.73288219662980347</v>
      </c>
      <c r="AN239" s="393">
        <f t="shared" ca="1" si="290"/>
        <v>0</v>
      </c>
      <c r="AO239" s="389">
        <f t="shared" ca="1" si="291"/>
        <v>4.4345568927292266E-3</v>
      </c>
      <c r="AP239" s="394"/>
      <c r="AQ239" s="372"/>
      <c r="AR239" s="389">
        <f t="shared" ca="1" si="353"/>
        <v>4.7399999999999931</v>
      </c>
      <c r="AS239" s="389">
        <f ca="1">'Site&amp;Soil'!$H$173*EXP('Site&amp;Soil'!$H$174*AR239)</f>
        <v>0</v>
      </c>
      <c r="AT239" s="389">
        <f t="shared" ca="1" si="292"/>
        <v>0.38250000000000001</v>
      </c>
      <c r="AU239" s="389">
        <f t="shared" si="356"/>
        <v>0</v>
      </c>
      <c r="AV239" s="390">
        <f t="shared" ca="1" si="293"/>
        <v>0</v>
      </c>
      <c r="AW239" s="391">
        <f t="shared" si="294"/>
        <v>0</v>
      </c>
      <c r="AX239" s="392">
        <f t="shared" si="295"/>
        <v>0</v>
      </c>
      <c r="AY239" s="392">
        <f t="shared" ca="1" si="340"/>
        <v>0</v>
      </c>
      <c r="AZ239" s="391">
        <f t="shared" ca="1" si="341"/>
        <v>0</v>
      </c>
      <c r="BA239" s="391">
        <f t="shared" ca="1" si="296"/>
        <v>0</v>
      </c>
      <c r="BB239" s="391">
        <f t="shared" ca="1" si="297"/>
        <v>0</v>
      </c>
      <c r="BC239" s="391">
        <f t="shared" ca="1" si="298"/>
        <v>0</v>
      </c>
      <c r="BD239" s="389">
        <f t="shared" ca="1" si="299"/>
        <v>4.7399999999999931</v>
      </c>
      <c r="BE239" s="389">
        <f t="shared" ca="1" si="300"/>
        <v>0.13004999999999722</v>
      </c>
      <c r="BF239" s="393">
        <f t="shared" ca="1" si="301"/>
        <v>0</v>
      </c>
      <c r="BG239" s="389">
        <f t="shared" ca="1" si="302"/>
        <v>0</v>
      </c>
      <c r="BH239" s="394"/>
      <c r="BI239" s="372"/>
      <c r="BJ239" s="392"/>
      <c r="BK239" s="372"/>
      <c r="BL239" s="372"/>
      <c r="BM239" s="372"/>
      <c r="BN239" s="372"/>
      <c r="BO239" s="372"/>
      <c r="BP239" s="372"/>
      <c r="BQ239" s="372"/>
      <c r="BR239" s="372"/>
      <c r="BS239" s="372"/>
      <c r="BT239" s="372"/>
      <c r="BU239" s="372"/>
      <c r="BV239" s="372"/>
      <c r="BW239" s="372"/>
      <c r="BX239" s="372"/>
      <c r="BZ239" s="388"/>
      <c r="CA239" s="388"/>
      <c r="CB239" s="19"/>
      <c r="CC239" s="372"/>
      <c r="CD239" s="389" t="e">
        <f t="shared" ca="1" si="342"/>
        <v>#VALUE!</v>
      </c>
      <c r="CE239" s="389" t="e">
        <f ca="1">'Site&amp;Soil'!$F$173*EXP('Site&amp;Soil'!$F$174*CD239)</f>
        <v>#VALUE!</v>
      </c>
      <c r="CF239" s="389" t="e">
        <f t="shared" ca="1" si="303"/>
        <v>#VALUE!</v>
      </c>
      <c r="CG239" s="389">
        <f t="shared" si="357"/>
        <v>0</v>
      </c>
      <c r="CH239" s="390" t="e">
        <f t="shared" ca="1" si="304"/>
        <v>#VALUE!</v>
      </c>
      <c r="CI239" s="391">
        <f t="shared" si="305"/>
        <v>0</v>
      </c>
      <c r="CJ239" s="392">
        <f t="shared" si="306"/>
        <v>0</v>
      </c>
      <c r="CK239" s="392" t="e">
        <f t="shared" ca="1" si="343"/>
        <v>#VALUE!</v>
      </c>
      <c r="CL239" s="391" t="e">
        <f t="shared" ca="1" si="344"/>
        <v>#VALUE!</v>
      </c>
      <c r="CM239" s="391" t="e">
        <f t="shared" ca="1" si="307"/>
        <v>#VALUE!</v>
      </c>
      <c r="CN239" s="391" t="e">
        <f t="shared" ca="1" si="308"/>
        <v>#VALUE!</v>
      </c>
      <c r="CO239" s="391" t="e">
        <f t="shared" ca="1" si="309"/>
        <v>#VALUE!</v>
      </c>
      <c r="CP239" s="389" t="e">
        <f t="shared" ca="1" si="310"/>
        <v>#VALUE!</v>
      </c>
      <c r="CQ239" s="389" t="e">
        <f t="shared" ca="1" si="311"/>
        <v>#VALUE!</v>
      </c>
      <c r="CR239" s="393" t="e">
        <f t="shared" ca="1" si="312"/>
        <v>#VALUE!</v>
      </c>
      <c r="CS239" s="389" t="e">
        <f t="shared" ca="1" si="313"/>
        <v>#VALUE!</v>
      </c>
      <c r="CT239" s="394"/>
      <c r="CU239" s="372"/>
      <c r="CV239" s="389" t="e">
        <f t="shared" ca="1" si="345"/>
        <v>#VALUE!</v>
      </c>
      <c r="CW239" s="389" t="e">
        <f ca="1">'Site&amp;Soil'!$G$173*EXP('Site&amp;Soil'!$G$174*CV239)</f>
        <v>#VALUE!</v>
      </c>
      <c r="CX239" s="389" t="e">
        <f t="shared" ca="1" si="314"/>
        <v>#VALUE!</v>
      </c>
      <c r="CY239" s="389">
        <f t="shared" si="358"/>
        <v>0</v>
      </c>
      <c r="CZ239" s="390" t="e">
        <f t="shared" ca="1" si="315"/>
        <v>#VALUE!</v>
      </c>
      <c r="DA239" s="391">
        <f t="shared" si="316"/>
        <v>0</v>
      </c>
      <c r="DB239" s="392">
        <f t="shared" si="317"/>
        <v>0</v>
      </c>
      <c r="DC239" s="392" t="e">
        <f t="shared" ca="1" si="346"/>
        <v>#VALUE!</v>
      </c>
      <c r="DD239" s="391" t="e">
        <f t="shared" ca="1" si="347"/>
        <v>#VALUE!</v>
      </c>
      <c r="DE239" s="391" t="e">
        <f t="shared" ca="1" si="318"/>
        <v>#VALUE!</v>
      </c>
      <c r="DF239" s="391" t="e">
        <f t="shared" ca="1" si="319"/>
        <v>#VALUE!</v>
      </c>
      <c r="DG239" s="391" t="e">
        <f t="shared" ca="1" si="320"/>
        <v>#VALUE!</v>
      </c>
      <c r="DH239" s="389" t="e">
        <f t="shared" ca="1" si="321"/>
        <v>#VALUE!</v>
      </c>
      <c r="DI239" s="389" t="e">
        <f t="shared" ca="1" si="322"/>
        <v>#VALUE!</v>
      </c>
      <c r="DJ239" s="393" t="e">
        <f t="shared" ca="1" si="323"/>
        <v>#VALUE!</v>
      </c>
      <c r="DK239" s="389" t="e">
        <f t="shared" ca="1" si="324"/>
        <v>#VALUE!</v>
      </c>
      <c r="DL239" s="394"/>
      <c r="DM239" s="372"/>
      <c r="DN239" s="389" t="e">
        <f t="shared" ca="1" si="348"/>
        <v>#VALUE!</v>
      </c>
      <c r="DO239" s="389" t="e">
        <f ca="1">'Site&amp;Soil'!$H$173*EXP('Site&amp;Soil'!$H$174*DN239)</f>
        <v>#VALUE!</v>
      </c>
      <c r="DP239" s="389" t="e">
        <f t="shared" ca="1" si="325"/>
        <v>#VALUE!</v>
      </c>
      <c r="DQ239" s="389">
        <f t="shared" si="359"/>
        <v>0</v>
      </c>
      <c r="DR239" s="390" t="e">
        <f t="shared" ca="1" si="326"/>
        <v>#VALUE!</v>
      </c>
      <c r="DS239" s="391">
        <f t="shared" si="327"/>
        <v>0</v>
      </c>
      <c r="DT239" s="392">
        <f t="shared" si="328"/>
        <v>0</v>
      </c>
      <c r="DU239" s="392" t="e">
        <f t="shared" ca="1" si="349"/>
        <v>#VALUE!</v>
      </c>
      <c r="DV239" s="391" t="e">
        <f t="shared" ca="1" si="350"/>
        <v>#VALUE!</v>
      </c>
      <c r="DW239" s="391" t="e">
        <f t="shared" ca="1" si="329"/>
        <v>#VALUE!</v>
      </c>
      <c r="DX239" s="391" t="e">
        <f t="shared" ca="1" si="330"/>
        <v>#VALUE!</v>
      </c>
      <c r="DY239" s="391" t="e">
        <f t="shared" ca="1" si="331"/>
        <v>#VALUE!</v>
      </c>
      <c r="DZ239" s="389" t="e">
        <f t="shared" ca="1" si="332"/>
        <v>#VALUE!</v>
      </c>
      <c r="EA239" s="389" t="e">
        <f t="shared" ca="1" si="333"/>
        <v>#VALUE!</v>
      </c>
      <c r="EB239" s="393" t="e">
        <f t="shared" ca="1" si="334"/>
        <v>#VALUE!</v>
      </c>
      <c r="EC239" s="389" t="e">
        <f t="shared" ca="1" si="335"/>
        <v>#VALUE!</v>
      </c>
      <c r="ED239" s="394"/>
      <c r="EE239" s="372"/>
      <c r="EF239" s="392"/>
      <c r="EG239" s="372"/>
      <c r="EH239" s="372"/>
      <c r="EI239" s="372"/>
      <c r="EJ239" s="372"/>
      <c r="EK239" s="372"/>
      <c r="EL239" s="372"/>
      <c r="EM239" s="372"/>
      <c r="EN239" s="372"/>
      <c r="EO239" s="372"/>
      <c r="EP239" s="372"/>
      <c r="EQ239" s="372"/>
      <c r="ER239" s="372"/>
      <c r="ES239" s="372"/>
      <c r="ET239" s="372"/>
    </row>
    <row r="240" spans="1:150" x14ac:dyDescent="0.2">
      <c r="A240" s="372"/>
      <c r="B240" s="372">
        <v>232</v>
      </c>
      <c r="C240" s="372" t="s">
        <v>303</v>
      </c>
      <c r="D240" s="388"/>
      <c r="E240" s="388"/>
      <c r="F240" s="19"/>
      <c r="G240" s="372"/>
      <c r="H240" s="389">
        <f t="shared" ca="1" si="351"/>
        <v>5.876823875753284</v>
      </c>
      <c r="I240" s="389">
        <f ca="1">'Site&amp;Soil'!$F$173*EXP('Site&amp;Soil'!$F$174*H240)</f>
        <v>0</v>
      </c>
      <c r="J240" s="389">
        <f t="shared" ca="1" si="270"/>
        <v>0.45000000000000007</v>
      </c>
      <c r="K240" s="389">
        <f t="shared" ca="1" si="354"/>
        <v>0.2566091252630372</v>
      </c>
      <c r="L240" s="390">
        <f t="shared" ca="1" si="271"/>
        <v>3.3264500166689942E-3</v>
      </c>
      <c r="M240" s="391">
        <f t="shared" si="272"/>
        <v>0</v>
      </c>
      <c r="N240" s="392">
        <f t="shared" si="273"/>
        <v>0</v>
      </c>
      <c r="O240" s="392">
        <f t="shared" ca="1" si="336"/>
        <v>4661.2675856737833</v>
      </c>
      <c r="P240" s="391">
        <f t="shared" ca="1" si="337"/>
        <v>0.19061448073665979</v>
      </c>
      <c r="Q240" s="391">
        <f t="shared" ca="1" si="274"/>
        <v>1.5505473638063199E-3</v>
      </c>
      <c r="R240" s="391">
        <f t="shared" ca="1" si="275"/>
        <v>1.9197875086932007E-4</v>
      </c>
      <c r="S240" s="391">
        <f t="shared" ca="1" si="276"/>
        <v>3.0190413620822215E-3</v>
      </c>
      <c r="T240" s="389">
        <f t="shared" ca="1" si="277"/>
        <v>5.8798429171153659</v>
      </c>
      <c r="U240" s="389">
        <f t="shared" ca="1" si="278"/>
        <v>0.39592931270191473</v>
      </c>
      <c r="V240" s="393">
        <f t="shared" ca="1" si="279"/>
        <v>2.436310681948009E-3</v>
      </c>
      <c r="W240" s="389">
        <f t="shared" ca="1" si="280"/>
        <v>-5.4140237376622416E-3</v>
      </c>
      <c r="X240" s="394"/>
      <c r="Y240" s="372"/>
      <c r="Z240" s="389">
        <f t="shared" ca="1" si="352"/>
        <v>6.7651125067541189</v>
      </c>
      <c r="AA240" s="389">
        <f ca="1">'Site&amp;Soil'!$G$173*EXP('Site&amp;Soil'!$G$174*Z240)</f>
        <v>0</v>
      </c>
      <c r="AB240" s="389">
        <f t="shared" ca="1" si="281"/>
        <v>0.41625000000000001</v>
      </c>
      <c r="AC240" s="389">
        <f t="shared" si="355"/>
        <v>0</v>
      </c>
      <c r="AD240" s="390">
        <f t="shared" ca="1" si="282"/>
        <v>0</v>
      </c>
      <c r="AE240" s="391">
        <f t="shared" si="283"/>
        <v>0</v>
      </c>
      <c r="AF240" s="392">
        <f t="shared" si="284"/>
        <v>0</v>
      </c>
      <c r="AG240" s="392">
        <f t="shared" ca="1" si="338"/>
        <v>0</v>
      </c>
      <c r="AH240" s="391">
        <f t="shared" ca="1" si="339"/>
        <v>0</v>
      </c>
      <c r="AI240" s="391">
        <f t="shared" ca="1" si="285"/>
        <v>0</v>
      </c>
      <c r="AJ240" s="391">
        <f t="shared" ca="1" si="286"/>
        <v>0</v>
      </c>
      <c r="AK240" s="391">
        <f t="shared" ca="1" si="287"/>
        <v>4.6121021229866686E-4</v>
      </c>
      <c r="AL240" s="389">
        <f t="shared" ca="1" si="288"/>
        <v>6.7655737169664176</v>
      </c>
      <c r="AM240" s="389">
        <f t="shared" ca="1" si="289"/>
        <v>0.73492005968727137</v>
      </c>
      <c r="AN240" s="393">
        <f t="shared" ca="1" si="290"/>
        <v>0</v>
      </c>
      <c r="AO240" s="389">
        <f t="shared" ca="1" si="291"/>
        <v>5.8529986353105324E-3</v>
      </c>
      <c r="AP240" s="394"/>
      <c r="AQ240" s="372"/>
      <c r="AR240" s="389">
        <f t="shared" ca="1" si="353"/>
        <v>4.7399999999999931</v>
      </c>
      <c r="AS240" s="389">
        <f ca="1">'Site&amp;Soil'!$H$173*EXP('Site&amp;Soil'!$H$174*AR240)</f>
        <v>0</v>
      </c>
      <c r="AT240" s="389">
        <f t="shared" ca="1" si="292"/>
        <v>0.38250000000000001</v>
      </c>
      <c r="AU240" s="389">
        <f t="shared" si="356"/>
        <v>0</v>
      </c>
      <c r="AV240" s="390">
        <f t="shared" ca="1" si="293"/>
        <v>0</v>
      </c>
      <c r="AW240" s="391">
        <f t="shared" si="294"/>
        <v>0</v>
      </c>
      <c r="AX240" s="392">
        <f t="shared" si="295"/>
        <v>0</v>
      </c>
      <c r="AY240" s="392">
        <f t="shared" ca="1" si="340"/>
        <v>0</v>
      </c>
      <c r="AZ240" s="391">
        <f t="shared" ca="1" si="341"/>
        <v>0</v>
      </c>
      <c r="BA240" s="391">
        <f t="shared" ca="1" si="296"/>
        <v>0</v>
      </c>
      <c r="BB240" s="391">
        <f t="shared" ca="1" si="297"/>
        <v>0</v>
      </c>
      <c r="BC240" s="391">
        <f t="shared" ca="1" si="298"/>
        <v>0</v>
      </c>
      <c r="BD240" s="389">
        <f t="shared" ca="1" si="299"/>
        <v>4.7399999999999931</v>
      </c>
      <c r="BE240" s="389">
        <f t="shared" ca="1" si="300"/>
        <v>0.13004999999999722</v>
      </c>
      <c r="BF240" s="393">
        <f t="shared" ca="1" si="301"/>
        <v>0</v>
      </c>
      <c r="BG240" s="389">
        <f t="shared" ca="1" si="302"/>
        <v>0</v>
      </c>
      <c r="BH240" s="394"/>
      <c r="BI240" s="372"/>
      <c r="BJ240" s="392"/>
      <c r="BK240" s="372"/>
      <c r="BL240" s="372"/>
      <c r="BM240" s="372"/>
      <c r="BN240" s="372"/>
      <c r="BO240" s="372"/>
      <c r="BP240" s="372"/>
      <c r="BQ240" s="372"/>
      <c r="BR240" s="372"/>
      <c r="BS240" s="372"/>
      <c r="BT240" s="372"/>
      <c r="BU240" s="372"/>
      <c r="BV240" s="372"/>
      <c r="BW240" s="372"/>
      <c r="BX240" s="372"/>
      <c r="BZ240" s="388"/>
      <c r="CA240" s="388"/>
      <c r="CB240" s="19"/>
      <c r="CC240" s="372"/>
      <c r="CD240" s="389" t="e">
        <f t="shared" ca="1" si="342"/>
        <v>#VALUE!</v>
      </c>
      <c r="CE240" s="389" t="e">
        <f ca="1">'Site&amp;Soil'!$F$173*EXP('Site&amp;Soil'!$F$174*CD240)</f>
        <v>#VALUE!</v>
      </c>
      <c r="CF240" s="389" t="e">
        <f t="shared" ca="1" si="303"/>
        <v>#VALUE!</v>
      </c>
      <c r="CG240" s="389">
        <f t="shared" si="357"/>
        <v>0</v>
      </c>
      <c r="CH240" s="390" t="e">
        <f t="shared" ca="1" si="304"/>
        <v>#VALUE!</v>
      </c>
      <c r="CI240" s="391">
        <f t="shared" si="305"/>
        <v>0</v>
      </c>
      <c r="CJ240" s="392">
        <f t="shared" si="306"/>
        <v>0</v>
      </c>
      <c r="CK240" s="392" t="e">
        <f t="shared" ca="1" si="343"/>
        <v>#VALUE!</v>
      </c>
      <c r="CL240" s="391" t="e">
        <f t="shared" ca="1" si="344"/>
        <v>#VALUE!</v>
      </c>
      <c r="CM240" s="391" t="e">
        <f t="shared" ca="1" si="307"/>
        <v>#VALUE!</v>
      </c>
      <c r="CN240" s="391" t="e">
        <f t="shared" ca="1" si="308"/>
        <v>#VALUE!</v>
      </c>
      <c r="CO240" s="391" t="e">
        <f t="shared" ca="1" si="309"/>
        <v>#VALUE!</v>
      </c>
      <c r="CP240" s="389" t="e">
        <f t="shared" ca="1" si="310"/>
        <v>#VALUE!</v>
      </c>
      <c r="CQ240" s="389" t="e">
        <f t="shared" ca="1" si="311"/>
        <v>#VALUE!</v>
      </c>
      <c r="CR240" s="393" t="e">
        <f t="shared" ca="1" si="312"/>
        <v>#VALUE!</v>
      </c>
      <c r="CS240" s="389" t="e">
        <f t="shared" ca="1" si="313"/>
        <v>#VALUE!</v>
      </c>
      <c r="CT240" s="394"/>
      <c r="CU240" s="372"/>
      <c r="CV240" s="389" t="e">
        <f t="shared" ca="1" si="345"/>
        <v>#VALUE!</v>
      </c>
      <c r="CW240" s="389" t="e">
        <f ca="1">'Site&amp;Soil'!$G$173*EXP('Site&amp;Soil'!$G$174*CV240)</f>
        <v>#VALUE!</v>
      </c>
      <c r="CX240" s="389" t="e">
        <f t="shared" ca="1" si="314"/>
        <v>#VALUE!</v>
      </c>
      <c r="CY240" s="389">
        <f t="shared" si="358"/>
        <v>0</v>
      </c>
      <c r="CZ240" s="390" t="e">
        <f t="shared" ca="1" si="315"/>
        <v>#VALUE!</v>
      </c>
      <c r="DA240" s="391">
        <f t="shared" si="316"/>
        <v>0</v>
      </c>
      <c r="DB240" s="392">
        <f t="shared" si="317"/>
        <v>0</v>
      </c>
      <c r="DC240" s="392" t="e">
        <f t="shared" ca="1" si="346"/>
        <v>#VALUE!</v>
      </c>
      <c r="DD240" s="391" t="e">
        <f t="shared" ca="1" si="347"/>
        <v>#VALUE!</v>
      </c>
      <c r="DE240" s="391" t="e">
        <f t="shared" ca="1" si="318"/>
        <v>#VALUE!</v>
      </c>
      <c r="DF240" s="391" t="e">
        <f t="shared" ca="1" si="319"/>
        <v>#VALUE!</v>
      </c>
      <c r="DG240" s="391" t="e">
        <f t="shared" ca="1" si="320"/>
        <v>#VALUE!</v>
      </c>
      <c r="DH240" s="389" t="e">
        <f t="shared" ca="1" si="321"/>
        <v>#VALUE!</v>
      </c>
      <c r="DI240" s="389" t="e">
        <f t="shared" ca="1" si="322"/>
        <v>#VALUE!</v>
      </c>
      <c r="DJ240" s="393" t="e">
        <f t="shared" ca="1" si="323"/>
        <v>#VALUE!</v>
      </c>
      <c r="DK240" s="389" t="e">
        <f t="shared" ca="1" si="324"/>
        <v>#VALUE!</v>
      </c>
      <c r="DL240" s="394"/>
      <c r="DM240" s="372"/>
      <c r="DN240" s="389" t="e">
        <f t="shared" ca="1" si="348"/>
        <v>#VALUE!</v>
      </c>
      <c r="DO240" s="389" t="e">
        <f ca="1">'Site&amp;Soil'!$H$173*EXP('Site&amp;Soil'!$H$174*DN240)</f>
        <v>#VALUE!</v>
      </c>
      <c r="DP240" s="389" t="e">
        <f t="shared" ca="1" si="325"/>
        <v>#VALUE!</v>
      </c>
      <c r="DQ240" s="389">
        <f t="shared" si="359"/>
        <v>0</v>
      </c>
      <c r="DR240" s="390" t="e">
        <f t="shared" ca="1" si="326"/>
        <v>#VALUE!</v>
      </c>
      <c r="DS240" s="391">
        <f t="shared" si="327"/>
        <v>0</v>
      </c>
      <c r="DT240" s="392">
        <f t="shared" si="328"/>
        <v>0</v>
      </c>
      <c r="DU240" s="392" t="e">
        <f t="shared" ca="1" si="349"/>
        <v>#VALUE!</v>
      </c>
      <c r="DV240" s="391" t="e">
        <f t="shared" ca="1" si="350"/>
        <v>#VALUE!</v>
      </c>
      <c r="DW240" s="391" t="e">
        <f t="shared" ca="1" si="329"/>
        <v>#VALUE!</v>
      </c>
      <c r="DX240" s="391" t="e">
        <f t="shared" ca="1" si="330"/>
        <v>#VALUE!</v>
      </c>
      <c r="DY240" s="391" t="e">
        <f t="shared" ca="1" si="331"/>
        <v>#VALUE!</v>
      </c>
      <c r="DZ240" s="389" t="e">
        <f t="shared" ca="1" si="332"/>
        <v>#VALUE!</v>
      </c>
      <c r="EA240" s="389" t="e">
        <f t="shared" ca="1" si="333"/>
        <v>#VALUE!</v>
      </c>
      <c r="EB240" s="393" t="e">
        <f t="shared" ca="1" si="334"/>
        <v>#VALUE!</v>
      </c>
      <c r="EC240" s="389" t="e">
        <f t="shared" ca="1" si="335"/>
        <v>#VALUE!</v>
      </c>
      <c r="ED240" s="394"/>
      <c r="EE240" s="372"/>
      <c r="EF240" s="392"/>
      <c r="EG240" s="372"/>
      <c r="EH240" s="372"/>
      <c r="EI240" s="372"/>
      <c r="EJ240" s="372"/>
      <c r="EK240" s="372"/>
      <c r="EL240" s="372"/>
      <c r="EM240" s="372"/>
      <c r="EN240" s="372"/>
      <c r="EO240" s="372"/>
      <c r="EP240" s="372"/>
      <c r="EQ240" s="372"/>
      <c r="ER240" s="372"/>
      <c r="ES240" s="372"/>
      <c r="ET240" s="372"/>
    </row>
    <row r="241" spans="1:150" x14ac:dyDescent="0.2">
      <c r="A241" s="372"/>
      <c r="B241" s="372">
        <v>233</v>
      </c>
      <c r="C241" s="372" t="s">
        <v>304</v>
      </c>
      <c r="D241" s="388"/>
      <c r="E241" s="388"/>
      <c r="F241" s="19"/>
      <c r="G241" s="372"/>
      <c r="H241" s="389">
        <f t="shared" ca="1" si="351"/>
        <v>5.8744288933777034</v>
      </c>
      <c r="I241" s="389">
        <f ca="1">'Site&amp;Soil'!$F$173*EXP('Site&amp;Soil'!$F$174*H241)</f>
        <v>0</v>
      </c>
      <c r="J241" s="389">
        <f t="shared" ca="1" si="270"/>
        <v>0.45000000000000007</v>
      </c>
      <c r="K241" s="389">
        <f t="shared" ca="1" si="354"/>
        <v>0.31935521622611851</v>
      </c>
      <c r="L241" s="390">
        <f t="shared" ca="1" si="271"/>
        <v>4.1632851936977341E-3</v>
      </c>
      <c r="M241" s="391">
        <f t="shared" si="272"/>
        <v>0</v>
      </c>
      <c r="N241" s="392">
        <f t="shared" si="273"/>
        <v>0</v>
      </c>
      <c r="O241" s="392">
        <f t="shared" ca="1" si="336"/>
        <v>4623.3506543943213</v>
      </c>
      <c r="P241" s="391">
        <f t="shared" ca="1" si="337"/>
        <v>0.18906393337285346</v>
      </c>
      <c r="Q241" s="391">
        <f t="shared" ca="1" si="274"/>
        <v>1.924832732471261E-3</v>
      </c>
      <c r="R241" s="391">
        <f t="shared" ca="1" si="275"/>
        <v>2.3806826586129064E-4</v>
      </c>
      <c r="S241" s="391">
        <f t="shared" ca="1" si="276"/>
        <v>3.7483654813554894E-3</v>
      </c>
      <c r="T241" s="389">
        <f t="shared" ca="1" si="277"/>
        <v>5.8781772588590586</v>
      </c>
      <c r="U241" s="389">
        <f t="shared" ca="1" si="278"/>
        <v>0.39517976648657643</v>
      </c>
      <c r="V241" s="393">
        <f t="shared" ca="1" si="279"/>
        <v>3.0147129970257941E-3</v>
      </c>
      <c r="W241" s="389">
        <f t="shared" ca="1" si="280"/>
        <v>-6.6993622156128751E-3</v>
      </c>
      <c r="X241" s="394"/>
      <c r="Y241" s="372"/>
      <c r="Z241" s="389">
        <f t="shared" ca="1" si="352"/>
        <v>6.771426715601728</v>
      </c>
      <c r="AA241" s="389">
        <f ca="1">'Site&amp;Soil'!$G$173*EXP('Site&amp;Soil'!$G$174*Z241)</f>
        <v>0</v>
      </c>
      <c r="AB241" s="389">
        <f t="shared" ca="1" si="281"/>
        <v>0.41625000000000001</v>
      </c>
      <c r="AC241" s="389">
        <f t="shared" si="355"/>
        <v>0</v>
      </c>
      <c r="AD241" s="390">
        <f t="shared" ca="1" si="282"/>
        <v>0</v>
      </c>
      <c r="AE241" s="391">
        <f t="shared" si="283"/>
        <v>0</v>
      </c>
      <c r="AF241" s="392">
        <f t="shared" si="284"/>
        <v>0</v>
      </c>
      <c r="AG241" s="392">
        <f t="shared" ca="1" si="338"/>
        <v>0</v>
      </c>
      <c r="AH241" s="391">
        <f t="shared" ca="1" si="339"/>
        <v>0</v>
      </c>
      <c r="AI241" s="391">
        <f t="shared" ca="1" si="285"/>
        <v>0</v>
      </c>
      <c r="AJ241" s="391">
        <f t="shared" ca="1" si="286"/>
        <v>0</v>
      </c>
      <c r="AK241" s="391">
        <f t="shared" ca="1" si="287"/>
        <v>5.7193577384093846E-4</v>
      </c>
      <c r="AL241" s="389">
        <f t="shared" ca="1" si="288"/>
        <v>6.7719986513755686</v>
      </c>
      <c r="AM241" s="389">
        <f t="shared" ca="1" si="289"/>
        <v>0.73759443863508045</v>
      </c>
      <c r="AN241" s="393">
        <f t="shared" ca="1" si="290"/>
        <v>0</v>
      </c>
      <c r="AO241" s="389">
        <f t="shared" ca="1" si="291"/>
        <v>7.2425537466085143E-3</v>
      </c>
      <c r="AP241" s="394"/>
      <c r="AQ241" s="372"/>
      <c r="AR241" s="389">
        <f t="shared" ca="1" si="353"/>
        <v>4.7399999999999931</v>
      </c>
      <c r="AS241" s="389">
        <f ca="1">'Site&amp;Soil'!$H$173*EXP('Site&amp;Soil'!$H$174*AR241)</f>
        <v>0</v>
      </c>
      <c r="AT241" s="389">
        <f t="shared" ca="1" si="292"/>
        <v>0.38250000000000001</v>
      </c>
      <c r="AU241" s="389">
        <f t="shared" si="356"/>
        <v>0</v>
      </c>
      <c r="AV241" s="390">
        <f t="shared" ca="1" si="293"/>
        <v>0</v>
      </c>
      <c r="AW241" s="391">
        <f t="shared" si="294"/>
        <v>0</v>
      </c>
      <c r="AX241" s="392">
        <f t="shared" si="295"/>
        <v>0</v>
      </c>
      <c r="AY241" s="392">
        <f t="shared" ca="1" si="340"/>
        <v>0</v>
      </c>
      <c r="AZ241" s="391">
        <f t="shared" ca="1" si="341"/>
        <v>0</v>
      </c>
      <c r="BA241" s="391">
        <f t="shared" ca="1" si="296"/>
        <v>0</v>
      </c>
      <c r="BB241" s="391">
        <f t="shared" ca="1" si="297"/>
        <v>0</v>
      </c>
      <c r="BC241" s="391">
        <f t="shared" ca="1" si="298"/>
        <v>0</v>
      </c>
      <c r="BD241" s="389">
        <f t="shared" ca="1" si="299"/>
        <v>4.7399999999999931</v>
      </c>
      <c r="BE241" s="389">
        <f t="shared" ca="1" si="300"/>
        <v>0.13004999999999722</v>
      </c>
      <c r="BF241" s="393">
        <f t="shared" ca="1" si="301"/>
        <v>0</v>
      </c>
      <c r="BG241" s="389">
        <f t="shared" ca="1" si="302"/>
        <v>0</v>
      </c>
      <c r="BH241" s="394"/>
      <c r="BI241" s="372"/>
      <c r="BJ241" s="392"/>
      <c r="BK241" s="372"/>
      <c r="BL241" s="372"/>
      <c r="BM241" s="372"/>
      <c r="BN241" s="372"/>
      <c r="BO241" s="372"/>
      <c r="BP241" s="372"/>
      <c r="BQ241" s="372"/>
      <c r="BR241" s="372"/>
      <c r="BS241" s="372"/>
      <c r="BT241" s="372"/>
      <c r="BU241" s="372"/>
      <c r="BV241" s="372"/>
      <c r="BW241" s="372"/>
      <c r="BX241" s="372"/>
      <c r="BZ241" s="388"/>
      <c r="CA241" s="388"/>
      <c r="CB241" s="19"/>
      <c r="CC241" s="372"/>
      <c r="CD241" s="389" t="e">
        <f t="shared" ca="1" si="342"/>
        <v>#VALUE!</v>
      </c>
      <c r="CE241" s="389" t="e">
        <f ca="1">'Site&amp;Soil'!$F$173*EXP('Site&amp;Soil'!$F$174*CD241)</f>
        <v>#VALUE!</v>
      </c>
      <c r="CF241" s="389" t="e">
        <f t="shared" ca="1" si="303"/>
        <v>#VALUE!</v>
      </c>
      <c r="CG241" s="389">
        <f t="shared" si="357"/>
        <v>0</v>
      </c>
      <c r="CH241" s="390" t="e">
        <f t="shared" ca="1" si="304"/>
        <v>#VALUE!</v>
      </c>
      <c r="CI241" s="391">
        <f t="shared" si="305"/>
        <v>0</v>
      </c>
      <c r="CJ241" s="392">
        <f t="shared" si="306"/>
        <v>0</v>
      </c>
      <c r="CK241" s="392" t="e">
        <f t="shared" ca="1" si="343"/>
        <v>#VALUE!</v>
      </c>
      <c r="CL241" s="391" t="e">
        <f t="shared" ca="1" si="344"/>
        <v>#VALUE!</v>
      </c>
      <c r="CM241" s="391" t="e">
        <f t="shared" ca="1" si="307"/>
        <v>#VALUE!</v>
      </c>
      <c r="CN241" s="391" t="e">
        <f t="shared" ca="1" si="308"/>
        <v>#VALUE!</v>
      </c>
      <c r="CO241" s="391" t="e">
        <f t="shared" ca="1" si="309"/>
        <v>#VALUE!</v>
      </c>
      <c r="CP241" s="389" t="e">
        <f t="shared" ca="1" si="310"/>
        <v>#VALUE!</v>
      </c>
      <c r="CQ241" s="389" t="e">
        <f t="shared" ca="1" si="311"/>
        <v>#VALUE!</v>
      </c>
      <c r="CR241" s="393" t="e">
        <f t="shared" ca="1" si="312"/>
        <v>#VALUE!</v>
      </c>
      <c r="CS241" s="389" t="e">
        <f t="shared" ca="1" si="313"/>
        <v>#VALUE!</v>
      </c>
      <c r="CT241" s="394"/>
      <c r="CU241" s="372"/>
      <c r="CV241" s="389" t="e">
        <f t="shared" ca="1" si="345"/>
        <v>#VALUE!</v>
      </c>
      <c r="CW241" s="389" t="e">
        <f ca="1">'Site&amp;Soil'!$G$173*EXP('Site&amp;Soil'!$G$174*CV241)</f>
        <v>#VALUE!</v>
      </c>
      <c r="CX241" s="389" t="e">
        <f t="shared" ca="1" si="314"/>
        <v>#VALUE!</v>
      </c>
      <c r="CY241" s="389">
        <f t="shared" si="358"/>
        <v>0</v>
      </c>
      <c r="CZ241" s="390" t="e">
        <f t="shared" ca="1" si="315"/>
        <v>#VALUE!</v>
      </c>
      <c r="DA241" s="391">
        <f t="shared" si="316"/>
        <v>0</v>
      </c>
      <c r="DB241" s="392">
        <f t="shared" si="317"/>
        <v>0</v>
      </c>
      <c r="DC241" s="392" t="e">
        <f t="shared" ca="1" si="346"/>
        <v>#VALUE!</v>
      </c>
      <c r="DD241" s="391" t="e">
        <f t="shared" ca="1" si="347"/>
        <v>#VALUE!</v>
      </c>
      <c r="DE241" s="391" t="e">
        <f t="shared" ca="1" si="318"/>
        <v>#VALUE!</v>
      </c>
      <c r="DF241" s="391" t="e">
        <f t="shared" ca="1" si="319"/>
        <v>#VALUE!</v>
      </c>
      <c r="DG241" s="391" t="e">
        <f t="shared" ca="1" si="320"/>
        <v>#VALUE!</v>
      </c>
      <c r="DH241" s="389" t="e">
        <f t="shared" ca="1" si="321"/>
        <v>#VALUE!</v>
      </c>
      <c r="DI241" s="389" t="e">
        <f t="shared" ca="1" si="322"/>
        <v>#VALUE!</v>
      </c>
      <c r="DJ241" s="393" t="e">
        <f t="shared" ca="1" si="323"/>
        <v>#VALUE!</v>
      </c>
      <c r="DK241" s="389" t="e">
        <f t="shared" ca="1" si="324"/>
        <v>#VALUE!</v>
      </c>
      <c r="DL241" s="394"/>
      <c r="DM241" s="372"/>
      <c r="DN241" s="389" t="e">
        <f t="shared" ca="1" si="348"/>
        <v>#VALUE!</v>
      </c>
      <c r="DO241" s="389" t="e">
        <f ca="1">'Site&amp;Soil'!$H$173*EXP('Site&amp;Soil'!$H$174*DN241)</f>
        <v>#VALUE!</v>
      </c>
      <c r="DP241" s="389" t="e">
        <f t="shared" ca="1" si="325"/>
        <v>#VALUE!</v>
      </c>
      <c r="DQ241" s="389">
        <f t="shared" si="359"/>
        <v>0</v>
      </c>
      <c r="DR241" s="390" t="e">
        <f t="shared" ca="1" si="326"/>
        <v>#VALUE!</v>
      </c>
      <c r="DS241" s="391">
        <f t="shared" si="327"/>
        <v>0</v>
      </c>
      <c r="DT241" s="392">
        <f t="shared" si="328"/>
        <v>0</v>
      </c>
      <c r="DU241" s="392" t="e">
        <f t="shared" ca="1" si="349"/>
        <v>#VALUE!</v>
      </c>
      <c r="DV241" s="391" t="e">
        <f t="shared" ca="1" si="350"/>
        <v>#VALUE!</v>
      </c>
      <c r="DW241" s="391" t="e">
        <f t="shared" ca="1" si="329"/>
        <v>#VALUE!</v>
      </c>
      <c r="DX241" s="391" t="e">
        <f t="shared" ca="1" si="330"/>
        <v>#VALUE!</v>
      </c>
      <c r="DY241" s="391" t="e">
        <f t="shared" ca="1" si="331"/>
        <v>#VALUE!</v>
      </c>
      <c r="DZ241" s="389" t="e">
        <f t="shared" ca="1" si="332"/>
        <v>#VALUE!</v>
      </c>
      <c r="EA241" s="389" t="e">
        <f t="shared" ca="1" si="333"/>
        <v>#VALUE!</v>
      </c>
      <c r="EB241" s="393" t="e">
        <f t="shared" ca="1" si="334"/>
        <v>#VALUE!</v>
      </c>
      <c r="EC241" s="389" t="e">
        <f t="shared" ca="1" si="335"/>
        <v>#VALUE!</v>
      </c>
      <c r="ED241" s="394"/>
      <c r="EE241" s="372"/>
      <c r="EF241" s="392"/>
      <c r="EG241" s="372"/>
      <c r="EH241" s="372"/>
      <c r="EI241" s="372"/>
      <c r="EJ241" s="372"/>
      <c r="EK241" s="372"/>
      <c r="EL241" s="372"/>
      <c r="EM241" s="372"/>
      <c r="EN241" s="372"/>
      <c r="EO241" s="372"/>
      <c r="EP241" s="372"/>
      <c r="EQ241" s="372"/>
      <c r="ER241" s="372"/>
      <c r="ES241" s="372"/>
      <c r="ET241" s="372"/>
    </row>
    <row r="242" spans="1:150" x14ac:dyDescent="0.2">
      <c r="A242" s="372"/>
      <c r="B242" s="372">
        <v>234</v>
      </c>
      <c r="C242" s="372" t="s">
        <v>305</v>
      </c>
      <c r="D242" s="388"/>
      <c r="E242" s="388"/>
      <c r="F242" s="19"/>
      <c r="G242" s="372"/>
      <c r="H242" s="389">
        <f t="shared" ca="1" si="351"/>
        <v>5.8714778966434453</v>
      </c>
      <c r="I242" s="389">
        <f ca="1">'Site&amp;Soil'!$F$173*EXP('Site&amp;Soil'!$F$174*H242)</f>
        <v>0</v>
      </c>
      <c r="J242" s="389">
        <f t="shared" ca="1" si="270"/>
        <v>0.45000000000000007</v>
      </c>
      <c r="K242" s="389">
        <f t="shared" ca="1" si="354"/>
        <v>0.37336407417040579</v>
      </c>
      <c r="L242" s="390">
        <f t="shared" ca="1" si="271"/>
        <v>4.9013645513274499E-3</v>
      </c>
      <c r="M242" s="391">
        <f t="shared" si="272"/>
        <v>0</v>
      </c>
      <c r="N242" s="392">
        <f t="shared" si="273"/>
        <v>0</v>
      </c>
      <c r="O242" s="392">
        <f t="shared" ca="1" si="336"/>
        <v>4576.2809858726132</v>
      </c>
      <c r="P242" s="391">
        <f t="shared" ca="1" si="337"/>
        <v>0.18713910064038219</v>
      </c>
      <c r="Q242" s="391">
        <f t="shared" ca="1" si="274"/>
        <v>2.2430021401069864E-3</v>
      </c>
      <c r="R242" s="391">
        <f t="shared" ca="1" si="275"/>
        <v>2.770605538915859E-4</v>
      </c>
      <c r="S242" s="391">
        <f t="shared" ca="1" si="276"/>
        <v>4.368759080478667E-3</v>
      </c>
      <c r="T242" s="389">
        <f t="shared" ca="1" si="277"/>
        <v>5.8758466557239242</v>
      </c>
      <c r="U242" s="389">
        <f t="shared" ca="1" si="278"/>
        <v>0.39413099507576593</v>
      </c>
      <c r="V242" s="393">
        <f t="shared" ca="1" si="279"/>
        <v>3.4963892193503993E-3</v>
      </c>
      <c r="W242" s="389">
        <f t="shared" ca="1" si="280"/>
        <v>-7.7697538207786637E-3</v>
      </c>
      <c r="X242" s="394"/>
      <c r="Y242" s="372"/>
      <c r="Z242" s="389">
        <f t="shared" ca="1" si="352"/>
        <v>6.7792412051221769</v>
      </c>
      <c r="AA242" s="389">
        <f ca="1">'Site&amp;Soil'!$G$173*EXP('Site&amp;Soil'!$G$174*Z242)</f>
        <v>0</v>
      </c>
      <c r="AB242" s="389">
        <f t="shared" ca="1" si="281"/>
        <v>0.41625000000000001</v>
      </c>
      <c r="AC242" s="389">
        <f t="shared" si="355"/>
        <v>0</v>
      </c>
      <c r="AD242" s="390">
        <f t="shared" ca="1" si="282"/>
        <v>0</v>
      </c>
      <c r="AE242" s="391">
        <f t="shared" si="283"/>
        <v>0</v>
      </c>
      <c r="AF242" s="392">
        <f t="shared" si="284"/>
        <v>0</v>
      </c>
      <c r="AG242" s="392">
        <f t="shared" ca="1" si="338"/>
        <v>0</v>
      </c>
      <c r="AH242" s="391">
        <f t="shared" ca="1" si="339"/>
        <v>0</v>
      </c>
      <c r="AI242" s="391">
        <f t="shared" ca="1" si="285"/>
        <v>0</v>
      </c>
      <c r="AJ242" s="391">
        <f t="shared" ca="1" si="286"/>
        <v>0</v>
      </c>
      <c r="AK242" s="391">
        <f t="shared" ca="1" si="287"/>
        <v>6.6561094028008618E-4</v>
      </c>
      <c r="AL242" s="389">
        <f t="shared" ca="1" si="288"/>
        <v>6.7799068160624572</v>
      </c>
      <c r="AM242" s="389">
        <f t="shared" ca="1" si="289"/>
        <v>0.74088621218599782</v>
      </c>
      <c r="AN242" s="393">
        <f t="shared" ca="1" si="290"/>
        <v>0</v>
      </c>
      <c r="AO242" s="389">
        <f t="shared" ca="1" si="291"/>
        <v>8.3997338603012603E-3</v>
      </c>
      <c r="AP242" s="394"/>
      <c r="AQ242" s="372"/>
      <c r="AR242" s="389">
        <f t="shared" ca="1" si="353"/>
        <v>4.7399999999999931</v>
      </c>
      <c r="AS242" s="389">
        <f ca="1">'Site&amp;Soil'!$H$173*EXP('Site&amp;Soil'!$H$174*AR242)</f>
        <v>0</v>
      </c>
      <c r="AT242" s="389">
        <f t="shared" ca="1" si="292"/>
        <v>0.38250000000000001</v>
      </c>
      <c r="AU242" s="389">
        <f t="shared" si="356"/>
        <v>0</v>
      </c>
      <c r="AV242" s="390">
        <f t="shared" ca="1" si="293"/>
        <v>0</v>
      </c>
      <c r="AW242" s="391">
        <f t="shared" si="294"/>
        <v>0</v>
      </c>
      <c r="AX242" s="392">
        <f t="shared" si="295"/>
        <v>0</v>
      </c>
      <c r="AY242" s="392">
        <f t="shared" ca="1" si="340"/>
        <v>0</v>
      </c>
      <c r="AZ242" s="391">
        <f t="shared" ca="1" si="341"/>
        <v>0</v>
      </c>
      <c r="BA242" s="391">
        <f t="shared" ca="1" si="296"/>
        <v>0</v>
      </c>
      <c r="BB242" s="391">
        <f t="shared" ca="1" si="297"/>
        <v>0</v>
      </c>
      <c r="BC242" s="391">
        <f t="shared" ca="1" si="298"/>
        <v>0</v>
      </c>
      <c r="BD242" s="389">
        <f t="shared" ca="1" si="299"/>
        <v>4.7399999999999931</v>
      </c>
      <c r="BE242" s="389">
        <f t="shared" ca="1" si="300"/>
        <v>0.13004999999999722</v>
      </c>
      <c r="BF242" s="393">
        <f t="shared" ca="1" si="301"/>
        <v>0</v>
      </c>
      <c r="BG242" s="389">
        <f t="shared" ca="1" si="302"/>
        <v>0</v>
      </c>
      <c r="BH242" s="394"/>
      <c r="BI242" s="372"/>
      <c r="BJ242" s="392"/>
      <c r="BK242" s="372"/>
      <c r="BL242" s="372"/>
      <c r="BM242" s="372"/>
      <c r="BN242" s="372"/>
      <c r="BO242" s="372"/>
      <c r="BP242" s="372"/>
      <c r="BQ242" s="372"/>
      <c r="BR242" s="372"/>
      <c r="BS242" s="372"/>
      <c r="BT242" s="372"/>
      <c r="BU242" s="372"/>
      <c r="BV242" s="372"/>
      <c r="BW242" s="372"/>
      <c r="BX242" s="372"/>
      <c r="BZ242" s="388"/>
      <c r="CA242" s="388"/>
      <c r="CB242" s="19"/>
      <c r="CC242" s="372"/>
      <c r="CD242" s="389" t="e">
        <f t="shared" ca="1" si="342"/>
        <v>#VALUE!</v>
      </c>
      <c r="CE242" s="389" t="e">
        <f ca="1">'Site&amp;Soil'!$F$173*EXP('Site&amp;Soil'!$F$174*CD242)</f>
        <v>#VALUE!</v>
      </c>
      <c r="CF242" s="389" t="e">
        <f t="shared" ca="1" si="303"/>
        <v>#VALUE!</v>
      </c>
      <c r="CG242" s="389">
        <f t="shared" si="357"/>
        <v>0</v>
      </c>
      <c r="CH242" s="390" t="e">
        <f t="shared" ca="1" si="304"/>
        <v>#VALUE!</v>
      </c>
      <c r="CI242" s="391">
        <f t="shared" si="305"/>
        <v>0</v>
      </c>
      <c r="CJ242" s="392">
        <f t="shared" si="306"/>
        <v>0</v>
      </c>
      <c r="CK242" s="392" t="e">
        <f t="shared" ca="1" si="343"/>
        <v>#VALUE!</v>
      </c>
      <c r="CL242" s="391" t="e">
        <f t="shared" ca="1" si="344"/>
        <v>#VALUE!</v>
      </c>
      <c r="CM242" s="391" t="e">
        <f t="shared" ca="1" si="307"/>
        <v>#VALUE!</v>
      </c>
      <c r="CN242" s="391" t="e">
        <f t="shared" ca="1" si="308"/>
        <v>#VALUE!</v>
      </c>
      <c r="CO242" s="391" t="e">
        <f t="shared" ca="1" si="309"/>
        <v>#VALUE!</v>
      </c>
      <c r="CP242" s="389" t="e">
        <f t="shared" ca="1" si="310"/>
        <v>#VALUE!</v>
      </c>
      <c r="CQ242" s="389" t="e">
        <f t="shared" ca="1" si="311"/>
        <v>#VALUE!</v>
      </c>
      <c r="CR242" s="393" t="e">
        <f t="shared" ca="1" si="312"/>
        <v>#VALUE!</v>
      </c>
      <c r="CS242" s="389" t="e">
        <f t="shared" ca="1" si="313"/>
        <v>#VALUE!</v>
      </c>
      <c r="CT242" s="394"/>
      <c r="CU242" s="372"/>
      <c r="CV242" s="389" t="e">
        <f t="shared" ca="1" si="345"/>
        <v>#VALUE!</v>
      </c>
      <c r="CW242" s="389" t="e">
        <f ca="1">'Site&amp;Soil'!$G$173*EXP('Site&amp;Soil'!$G$174*CV242)</f>
        <v>#VALUE!</v>
      </c>
      <c r="CX242" s="389" t="e">
        <f t="shared" ca="1" si="314"/>
        <v>#VALUE!</v>
      </c>
      <c r="CY242" s="389">
        <f t="shared" si="358"/>
        <v>0</v>
      </c>
      <c r="CZ242" s="390" t="e">
        <f t="shared" ca="1" si="315"/>
        <v>#VALUE!</v>
      </c>
      <c r="DA242" s="391">
        <f t="shared" si="316"/>
        <v>0</v>
      </c>
      <c r="DB242" s="392">
        <f t="shared" si="317"/>
        <v>0</v>
      </c>
      <c r="DC242" s="392" t="e">
        <f t="shared" ca="1" si="346"/>
        <v>#VALUE!</v>
      </c>
      <c r="DD242" s="391" t="e">
        <f t="shared" ca="1" si="347"/>
        <v>#VALUE!</v>
      </c>
      <c r="DE242" s="391" t="e">
        <f t="shared" ca="1" si="318"/>
        <v>#VALUE!</v>
      </c>
      <c r="DF242" s="391" t="e">
        <f t="shared" ca="1" si="319"/>
        <v>#VALUE!</v>
      </c>
      <c r="DG242" s="391" t="e">
        <f t="shared" ca="1" si="320"/>
        <v>#VALUE!</v>
      </c>
      <c r="DH242" s="389" t="e">
        <f t="shared" ca="1" si="321"/>
        <v>#VALUE!</v>
      </c>
      <c r="DI242" s="389" t="e">
        <f t="shared" ca="1" si="322"/>
        <v>#VALUE!</v>
      </c>
      <c r="DJ242" s="393" t="e">
        <f t="shared" ca="1" si="323"/>
        <v>#VALUE!</v>
      </c>
      <c r="DK242" s="389" t="e">
        <f t="shared" ca="1" si="324"/>
        <v>#VALUE!</v>
      </c>
      <c r="DL242" s="394"/>
      <c r="DM242" s="372"/>
      <c r="DN242" s="389" t="e">
        <f t="shared" ca="1" si="348"/>
        <v>#VALUE!</v>
      </c>
      <c r="DO242" s="389" t="e">
        <f ca="1">'Site&amp;Soil'!$H$173*EXP('Site&amp;Soil'!$H$174*DN242)</f>
        <v>#VALUE!</v>
      </c>
      <c r="DP242" s="389" t="e">
        <f t="shared" ca="1" si="325"/>
        <v>#VALUE!</v>
      </c>
      <c r="DQ242" s="389">
        <f t="shared" si="359"/>
        <v>0</v>
      </c>
      <c r="DR242" s="390" t="e">
        <f t="shared" ca="1" si="326"/>
        <v>#VALUE!</v>
      </c>
      <c r="DS242" s="391">
        <f t="shared" si="327"/>
        <v>0</v>
      </c>
      <c r="DT242" s="392">
        <f t="shared" si="328"/>
        <v>0</v>
      </c>
      <c r="DU242" s="392" t="e">
        <f t="shared" ca="1" si="349"/>
        <v>#VALUE!</v>
      </c>
      <c r="DV242" s="391" t="e">
        <f t="shared" ca="1" si="350"/>
        <v>#VALUE!</v>
      </c>
      <c r="DW242" s="391" t="e">
        <f t="shared" ca="1" si="329"/>
        <v>#VALUE!</v>
      </c>
      <c r="DX242" s="391" t="e">
        <f t="shared" ca="1" si="330"/>
        <v>#VALUE!</v>
      </c>
      <c r="DY242" s="391" t="e">
        <f t="shared" ca="1" si="331"/>
        <v>#VALUE!</v>
      </c>
      <c r="DZ242" s="389" t="e">
        <f t="shared" ca="1" si="332"/>
        <v>#VALUE!</v>
      </c>
      <c r="EA242" s="389" t="e">
        <f t="shared" ca="1" si="333"/>
        <v>#VALUE!</v>
      </c>
      <c r="EB242" s="393" t="e">
        <f t="shared" ca="1" si="334"/>
        <v>#VALUE!</v>
      </c>
      <c r="EC242" s="389" t="e">
        <f t="shared" ca="1" si="335"/>
        <v>#VALUE!</v>
      </c>
      <c r="ED242" s="394"/>
      <c r="EE242" s="372"/>
      <c r="EF242" s="392"/>
      <c r="EG242" s="372"/>
      <c r="EH242" s="372"/>
      <c r="EI242" s="372"/>
      <c r="EJ242" s="372"/>
      <c r="EK242" s="372"/>
      <c r="EL242" s="372"/>
      <c r="EM242" s="372"/>
      <c r="EN242" s="372"/>
      <c r="EO242" s="372"/>
      <c r="EP242" s="372"/>
      <c r="EQ242" s="372"/>
      <c r="ER242" s="372"/>
      <c r="ES242" s="372"/>
      <c r="ET242" s="372"/>
    </row>
    <row r="243" spans="1:150" x14ac:dyDescent="0.2">
      <c r="A243" s="372"/>
      <c r="B243" s="372">
        <v>235</v>
      </c>
      <c r="C243" s="372" t="s">
        <v>306</v>
      </c>
      <c r="D243" s="388"/>
      <c r="E243" s="388"/>
      <c r="F243" s="19"/>
      <c r="G243" s="372"/>
      <c r="H243" s="389">
        <f t="shared" ca="1" si="351"/>
        <v>5.8680769019031453</v>
      </c>
      <c r="I243" s="389">
        <f ca="1">'Site&amp;Soil'!$F$173*EXP('Site&amp;Soil'!$F$174*H243)</f>
        <v>0</v>
      </c>
      <c r="J243" s="389">
        <f t="shared" ca="1" si="270"/>
        <v>0.45000000000000007</v>
      </c>
      <c r="K243" s="389">
        <f t="shared" ca="1" si="354"/>
        <v>0.41006021458614561</v>
      </c>
      <c r="L243" s="390">
        <f t="shared" ca="1" si="271"/>
        <v>5.4264362618232295E-3</v>
      </c>
      <c r="M243" s="391">
        <f t="shared" si="272"/>
        <v>0</v>
      </c>
      <c r="N243" s="392">
        <f t="shared" si="273"/>
        <v>0</v>
      </c>
      <c r="O243" s="392">
        <f t="shared" ca="1" si="336"/>
        <v>4521.4308342478689</v>
      </c>
      <c r="P243" s="391">
        <f t="shared" ca="1" si="337"/>
        <v>0.18489609850027522</v>
      </c>
      <c r="Q243" s="391">
        <f t="shared" ca="1" si="274"/>
        <v>2.4535256234288292E-3</v>
      </c>
      <c r="R243" s="391">
        <f t="shared" ca="1" si="275"/>
        <v>3.0261469250248243E-4</v>
      </c>
      <c r="S243" s="391">
        <f t="shared" ca="1" si="276"/>
        <v>4.7798020687252144E-3</v>
      </c>
      <c r="T243" s="389">
        <f t="shared" ca="1" si="277"/>
        <v>5.8728567039718707</v>
      </c>
      <c r="U243" s="389">
        <f t="shared" ca="1" si="278"/>
        <v>0.39278551678734186</v>
      </c>
      <c r="V243" s="393">
        <f t="shared" ca="1" si="279"/>
        <v>3.8006668616937704E-3</v>
      </c>
      <c r="W243" s="389">
        <f t="shared" ca="1" si="280"/>
        <v>-8.4459263593194885E-3</v>
      </c>
      <c r="X243" s="394"/>
      <c r="Y243" s="372"/>
      <c r="Z243" s="389">
        <f t="shared" ca="1" si="352"/>
        <v>6.7883065499227584</v>
      </c>
      <c r="AA243" s="389">
        <f ca="1">'Site&amp;Soil'!$G$173*EXP('Site&amp;Soil'!$G$174*Z243)</f>
        <v>0</v>
      </c>
      <c r="AB243" s="389">
        <f t="shared" ca="1" si="281"/>
        <v>0.41625000000000001</v>
      </c>
      <c r="AC243" s="389">
        <f t="shared" si="355"/>
        <v>0</v>
      </c>
      <c r="AD243" s="390">
        <f t="shared" ca="1" si="282"/>
        <v>0</v>
      </c>
      <c r="AE243" s="391">
        <f t="shared" si="283"/>
        <v>0</v>
      </c>
      <c r="AF243" s="392">
        <f t="shared" si="284"/>
        <v>0</v>
      </c>
      <c r="AG243" s="392">
        <f t="shared" ca="1" si="338"/>
        <v>0</v>
      </c>
      <c r="AH243" s="391">
        <f t="shared" ca="1" si="339"/>
        <v>0</v>
      </c>
      <c r="AI243" s="391">
        <f t="shared" ca="1" si="285"/>
        <v>0</v>
      </c>
      <c r="AJ243" s="391">
        <f t="shared" ca="1" si="286"/>
        <v>0</v>
      </c>
      <c r="AK243" s="391">
        <f t="shared" ca="1" si="287"/>
        <v>7.2700226427022802E-4</v>
      </c>
      <c r="AL243" s="389">
        <f t="shared" ca="1" si="288"/>
        <v>6.7890335521870284</v>
      </c>
      <c r="AM243" s="389">
        <f t="shared" ca="1" si="289"/>
        <v>0.74468521609785054</v>
      </c>
      <c r="AN243" s="393">
        <f t="shared" ca="1" si="290"/>
        <v>0</v>
      </c>
      <c r="AO243" s="389">
        <f t="shared" ca="1" si="291"/>
        <v>9.130731199264313E-3</v>
      </c>
      <c r="AP243" s="394"/>
      <c r="AQ243" s="372"/>
      <c r="AR243" s="389">
        <f t="shared" ca="1" si="353"/>
        <v>4.7399999999999931</v>
      </c>
      <c r="AS243" s="389">
        <f ca="1">'Site&amp;Soil'!$H$173*EXP('Site&amp;Soil'!$H$174*AR243)</f>
        <v>0</v>
      </c>
      <c r="AT243" s="389">
        <f t="shared" ca="1" si="292"/>
        <v>0.38250000000000001</v>
      </c>
      <c r="AU243" s="389">
        <f t="shared" si="356"/>
        <v>0</v>
      </c>
      <c r="AV243" s="390">
        <f t="shared" ca="1" si="293"/>
        <v>0</v>
      </c>
      <c r="AW243" s="391">
        <f t="shared" si="294"/>
        <v>0</v>
      </c>
      <c r="AX243" s="392">
        <f t="shared" si="295"/>
        <v>0</v>
      </c>
      <c r="AY243" s="392">
        <f t="shared" ca="1" si="340"/>
        <v>0</v>
      </c>
      <c r="AZ243" s="391">
        <f t="shared" ca="1" si="341"/>
        <v>0</v>
      </c>
      <c r="BA243" s="391">
        <f t="shared" ca="1" si="296"/>
        <v>0</v>
      </c>
      <c r="BB243" s="391">
        <f t="shared" ca="1" si="297"/>
        <v>0</v>
      </c>
      <c r="BC243" s="391">
        <f t="shared" ca="1" si="298"/>
        <v>0</v>
      </c>
      <c r="BD243" s="389">
        <f t="shared" ca="1" si="299"/>
        <v>4.7399999999999931</v>
      </c>
      <c r="BE243" s="389">
        <f t="shared" ca="1" si="300"/>
        <v>0.13004999999999722</v>
      </c>
      <c r="BF243" s="393">
        <f t="shared" ca="1" si="301"/>
        <v>0</v>
      </c>
      <c r="BG243" s="389">
        <f t="shared" ca="1" si="302"/>
        <v>0</v>
      </c>
      <c r="BH243" s="394"/>
      <c r="BI243" s="372"/>
      <c r="BJ243" s="392"/>
      <c r="BK243" s="372"/>
      <c r="BL243" s="372"/>
      <c r="BM243" s="372"/>
      <c r="BN243" s="372"/>
      <c r="BO243" s="372"/>
      <c r="BP243" s="372"/>
      <c r="BQ243" s="372"/>
      <c r="BR243" s="372"/>
      <c r="BS243" s="372"/>
      <c r="BT243" s="372"/>
      <c r="BU243" s="372"/>
      <c r="BV243" s="372"/>
      <c r="BW243" s="372"/>
      <c r="BX243" s="372"/>
      <c r="BZ243" s="388"/>
      <c r="CA243" s="388"/>
      <c r="CB243" s="19"/>
      <c r="CC243" s="372"/>
      <c r="CD243" s="389" t="e">
        <f t="shared" ca="1" si="342"/>
        <v>#VALUE!</v>
      </c>
      <c r="CE243" s="389" t="e">
        <f ca="1">'Site&amp;Soil'!$F$173*EXP('Site&amp;Soil'!$F$174*CD243)</f>
        <v>#VALUE!</v>
      </c>
      <c r="CF243" s="389" t="e">
        <f t="shared" ca="1" si="303"/>
        <v>#VALUE!</v>
      </c>
      <c r="CG243" s="389">
        <f t="shared" si="357"/>
        <v>0</v>
      </c>
      <c r="CH243" s="390" t="e">
        <f t="shared" ca="1" si="304"/>
        <v>#VALUE!</v>
      </c>
      <c r="CI243" s="391">
        <f t="shared" si="305"/>
        <v>0</v>
      </c>
      <c r="CJ243" s="392">
        <f t="shared" si="306"/>
        <v>0</v>
      </c>
      <c r="CK243" s="392" t="e">
        <f t="shared" ca="1" si="343"/>
        <v>#VALUE!</v>
      </c>
      <c r="CL243" s="391" t="e">
        <f t="shared" ca="1" si="344"/>
        <v>#VALUE!</v>
      </c>
      <c r="CM243" s="391" t="e">
        <f t="shared" ca="1" si="307"/>
        <v>#VALUE!</v>
      </c>
      <c r="CN243" s="391" t="e">
        <f t="shared" ca="1" si="308"/>
        <v>#VALUE!</v>
      </c>
      <c r="CO243" s="391" t="e">
        <f t="shared" ca="1" si="309"/>
        <v>#VALUE!</v>
      </c>
      <c r="CP243" s="389" t="e">
        <f t="shared" ca="1" si="310"/>
        <v>#VALUE!</v>
      </c>
      <c r="CQ243" s="389" t="e">
        <f t="shared" ca="1" si="311"/>
        <v>#VALUE!</v>
      </c>
      <c r="CR243" s="393" t="e">
        <f t="shared" ca="1" si="312"/>
        <v>#VALUE!</v>
      </c>
      <c r="CS243" s="389" t="e">
        <f t="shared" ca="1" si="313"/>
        <v>#VALUE!</v>
      </c>
      <c r="CT243" s="394"/>
      <c r="CU243" s="372"/>
      <c r="CV243" s="389" t="e">
        <f t="shared" ca="1" si="345"/>
        <v>#VALUE!</v>
      </c>
      <c r="CW243" s="389" t="e">
        <f ca="1">'Site&amp;Soil'!$G$173*EXP('Site&amp;Soil'!$G$174*CV243)</f>
        <v>#VALUE!</v>
      </c>
      <c r="CX243" s="389" t="e">
        <f t="shared" ca="1" si="314"/>
        <v>#VALUE!</v>
      </c>
      <c r="CY243" s="389">
        <f t="shared" si="358"/>
        <v>0</v>
      </c>
      <c r="CZ243" s="390" t="e">
        <f t="shared" ca="1" si="315"/>
        <v>#VALUE!</v>
      </c>
      <c r="DA243" s="391">
        <f t="shared" si="316"/>
        <v>0</v>
      </c>
      <c r="DB243" s="392">
        <f t="shared" si="317"/>
        <v>0</v>
      </c>
      <c r="DC243" s="392" t="e">
        <f t="shared" ca="1" si="346"/>
        <v>#VALUE!</v>
      </c>
      <c r="DD243" s="391" t="e">
        <f t="shared" ca="1" si="347"/>
        <v>#VALUE!</v>
      </c>
      <c r="DE243" s="391" t="e">
        <f t="shared" ca="1" si="318"/>
        <v>#VALUE!</v>
      </c>
      <c r="DF243" s="391" t="e">
        <f t="shared" ca="1" si="319"/>
        <v>#VALUE!</v>
      </c>
      <c r="DG243" s="391" t="e">
        <f t="shared" ca="1" si="320"/>
        <v>#VALUE!</v>
      </c>
      <c r="DH243" s="389" t="e">
        <f t="shared" ca="1" si="321"/>
        <v>#VALUE!</v>
      </c>
      <c r="DI243" s="389" t="e">
        <f t="shared" ca="1" si="322"/>
        <v>#VALUE!</v>
      </c>
      <c r="DJ243" s="393" t="e">
        <f t="shared" ca="1" si="323"/>
        <v>#VALUE!</v>
      </c>
      <c r="DK243" s="389" t="e">
        <f t="shared" ca="1" si="324"/>
        <v>#VALUE!</v>
      </c>
      <c r="DL243" s="394"/>
      <c r="DM243" s="372"/>
      <c r="DN243" s="389" t="e">
        <f t="shared" ca="1" si="348"/>
        <v>#VALUE!</v>
      </c>
      <c r="DO243" s="389" t="e">
        <f ca="1">'Site&amp;Soil'!$H$173*EXP('Site&amp;Soil'!$H$174*DN243)</f>
        <v>#VALUE!</v>
      </c>
      <c r="DP243" s="389" t="e">
        <f t="shared" ca="1" si="325"/>
        <v>#VALUE!</v>
      </c>
      <c r="DQ243" s="389">
        <f t="shared" si="359"/>
        <v>0</v>
      </c>
      <c r="DR243" s="390" t="e">
        <f t="shared" ca="1" si="326"/>
        <v>#VALUE!</v>
      </c>
      <c r="DS243" s="391">
        <f t="shared" si="327"/>
        <v>0</v>
      </c>
      <c r="DT243" s="392">
        <f t="shared" si="328"/>
        <v>0</v>
      </c>
      <c r="DU243" s="392" t="e">
        <f t="shared" ca="1" si="349"/>
        <v>#VALUE!</v>
      </c>
      <c r="DV243" s="391" t="e">
        <f t="shared" ca="1" si="350"/>
        <v>#VALUE!</v>
      </c>
      <c r="DW243" s="391" t="e">
        <f t="shared" ca="1" si="329"/>
        <v>#VALUE!</v>
      </c>
      <c r="DX243" s="391" t="e">
        <f t="shared" ca="1" si="330"/>
        <v>#VALUE!</v>
      </c>
      <c r="DY243" s="391" t="e">
        <f t="shared" ca="1" si="331"/>
        <v>#VALUE!</v>
      </c>
      <c r="DZ243" s="389" t="e">
        <f t="shared" ca="1" si="332"/>
        <v>#VALUE!</v>
      </c>
      <c r="EA243" s="389" t="e">
        <f t="shared" ca="1" si="333"/>
        <v>#VALUE!</v>
      </c>
      <c r="EB243" s="393" t="e">
        <f t="shared" ca="1" si="334"/>
        <v>#VALUE!</v>
      </c>
      <c r="EC243" s="389" t="e">
        <f t="shared" ca="1" si="335"/>
        <v>#VALUE!</v>
      </c>
      <c r="ED243" s="394"/>
      <c r="EE243" s="372"/>
      <c r="EF243" s="392"/>
      <c r="EG243" s="372"/>
      <c r="EH243" s="372"/>
      <c r="EI243" s="372"/>
      <c r="EJ243" s="372"/>
      <c r="EK243" s="372"/>
      <c r="EL243" s="372"/>
      <c r="EM243" s="372"/>
      <c r="EN243" s="372"/>
      <c r="EO243" s="372"/>
      <c r="EP243" s="372"/>
      <c r="EQ243" s="372"/>
      <c r="ER243" s="372"/>
      <c r="ES243" s="372"/>
      <c r="ET243" s="372"/>
    </row>
    <row r="244" spans="1:150" x14ac:dyDescent="0.2">
      <c r="A244" s="372"/>
      <c r="B244" s="372">
        <v>236</v>
      </c>
      <c r="C244" s="372" t="s">
        <v>307</v>
      </c>
      <c r="D244" s="388"/>
      <c r="E244" s="388"/>
      <c r="F244" s="19"/>
      <c r="G244" s="372"/>
      <c r="H244" s="389">
        <f t="shared" ca="1" si="351"/>
        <v>5.8644107776125516</v>
      </c>
      <c r="I244" s="389">
        <f ca="1">'Site&amp;Soil'!$F$173*EXP('Site&amp;Soil'!$F$174*H244)</f>
        <v>0</v>
      </c>
      <c r="J244" s="389">
        <f t="shared" ca="1" si="270"/>
        <v>0.45000000000000007</v>
      </c>
      <c r="K244" s="389">
        <f t="shared" ca="1" si="354"/>
        <v>0.42307692307692307</v>
      </c>
      <c r="L244" s="390">
        <f t="shared" ca="1" si="271"/>
        <v>5.647285742756125E-3</v>
      </c>
      <c r="M244" s="391">
        <f t="shared" si="272"/>
        <v>0</v>
      </c>
      <c r="N244" s="392">
        <f t="shared" si="273"/>
        <v>0</v>
      </c>
      <c r="O244" s="392">
        <f t="shared" ca="1" si="336"/>
        <v>4461.4325622650131</v>
      </c>
      <c r="P244" s="391">
        <f t="shared" ca="1" si="337"/>
        <v>0.1824425728768464</v>
      </c>
      <c r="Q244" s="391">
        <f t="shared" ca="1" si="274"/>
        <v>2.5194984501147135E-3</v>
      </c>
      <c r="R244" s="391">
        <f t="shared" ca="1" si="275"/>
        <v>3.1025740572192153E-4</v>
      </c>
      <c r="S244" s="391">
        <f t="shared" ca="1" si="276"/>
        <v>4.9094245430950931E-3</v>
      </c>
      <c r="T244" s="389">
        <f t="shared" ca="1" si="277"/>
        <v>5.869320202155647</v>
      </c>
      <c r="U244" s="389">
        <f t="shared" ca="1" si="278"/>
        <v>0.39119409097004121</v>
      </c>
      <c r="V244" s="393">
        <f t="shared" ca="1" si="279"/>
        <v>3.8737521067720125E-3</v>
      </c>
      <c r="W244" s="389">
        <f t="shared" ca="1" si="280"/>
        <v>-8.6083380150489153E-3</v>
      </c>
      <c r="X244" s="394"/>
      <c r="Y244" s="372"/>
      <c r="Z244" s="389">
        <f t="shared" ca="1" si="352"/>
        <v>6.798164283386293</v>
      </c>
      <c r="AA244" s="389">
        <f ca="1">'Site&amp;Soil'!$G$173*EXP('Site&amp;Soil'!$G$174*Z244)</f>
        <v>0</v>
      </c>
      <c r="AB244" s="389">
        <f t="shared" ca="1" si="281"/>
        <v>0.41625000000000001</v>
      </c>
      <c r="AC244" s="389">
        <f t="shared" si="355"/>
        <v>0</v>
      </c>
      <c r="AD244" s="390">
        <f t="shared" ca="1" si="282"/>
        <v>0</v>
      </c>
      <c r="AE244" s="391">
        <f t="shared" si="283"/>
        <v>0</v>
      </c>
      <c r="AF244" s="392">
        <f t="shared" si="284"/>
        <v>0</v>
      </c>
      <c r="AG244" s="392">
        <f t="shared" ca="1" si="338"/>
        <v>0</v>
      </c>
      <c r="AH244" s="391">
        <f t="shared" ca="1" si="339"/>
        <v>0</v>
      </c>
      <c r="AI244" s="391">
        <f t="shared" ca="1" si="285"/>
        <v>0</v>
      </c>
      <c r="AJ244" s="391">
        <f t="shared" ca="1" si="286"/>
        <v>0</v>
      </c>
      <c r="AK244" s="391">
        <f t="shared" ca="1" si="287"/>
        <v>7.4536313686948111E-4</v>
      </c>
      <c r="AL244" s="389">
        <f t="shared" ca="1" si="288"/>
        <v>6.7989096465231622</v>
      </c>
      <c r="AM244" s="389">
        <f t="shared" ca="1" si="289"/>
        <v>0.74879614036526632</v>
      </c>
      <c r="AN244" s="393">
        <f t="shared" ca="1" si="290"/>
        <v>0</v>
      </c>
      <c r="AO244" s="389">
        <f t="shared" ca="1" si="291"/>
        <v>9.3063113676204508E-3</v>
      </c>
      <c r="AP244" s="394"/>
      <c r="AQ244" s="372"/>
      <c r="AR244" s="389">
        <f t="shared" ca="1" si="353"/>
        <v>4.7399999999999931</v>
      </c>
      <c r="AS244" s="389">
        <f ca="1">'Site&amp;Soil'!$H$173*EXP('Site&amp;Soil'!$H$174*AR244)</f>
        <v>0</v>
      </c>
      <c r="AT244" s="389">
        <f t="shared" ca="1" si="292"/>
        <v>0.38250000000000001</v>
      </c>
      <c r="AU244" s="389">
        <f t="shared" si="356"/>
        <v>0</v>
      </c>
      <c r="AV244" s="390">
        <f t="shared" ca="1" si="293"/>
        <v>0</v>
      </c>
      <c r="AW244" s="391">
        <f t="shared" si="294"/>
        <v>0</v>
      </c>
      <c r="AX244" s="392">
        <f t="shared" si="295"/>
        <v>0</v>
      </c>
      <c r="AY244" s="392">
        <f t="shared" ca="1" si="340"/>
        <v>0</v>
      </c>
      <c r="AZ244" s="391">
        <f t="shared" ca="1" si="341"/>
        <v>0</v>
      </c>
      <c r="BA244" s="391">
        <f t="shared" ca="1" si="296"/>
        <v>0</v>
      </c>
      <c r="BB244" s="391">
        <f t="shared" ca="1" si="297"/>
        <v>0</v>
      </c>
      <c r="BC244" s="391">
        <f t="shared" ca="1" si="298"/>
        <v>0</v>
      </c>
      <c r="BD244" s="389">
        <f t="shared" ca="1" si="299"/>
        <v>4.7399999999999931</v>
      </c>
      <c r="BE244" s="389">
        <f t="shared" ca="1" si="300"/>
        <v>0.13004999999999722</v>
      </c>
      <c r="BF244" s="393">
        <f t="shared" ca="1" si="301"/>
        <v>0</v>
      </c>
      <c r="BG244" s="389">
        <f t="shared" ca="1" si="302"/>
        <v>0</v>
      </c>
      <c r="BH244" s="394"/>
      <c r="BI244" s="372"/>
      <c r="BJ244" s="392"/>
      <c r="BK244" s="372"/>
      <c r="BL244" s="372"/>
      <c r="BM244" s="372"/>
      <c r="BN244" s="372"/>
      <c r="BO244" s="372"/>
      <c r="BP244" s="372"/>
      <c r="BQ244" s="372"/>
      <c r="BR244" s="372"/>
      <c r="BS244" s="372"/>
      <c r="BT244" s="372"/>
      <c r="BU244" s="372"/>
      <c r="BV244" s="372"/>
      <c r="BW244" s="372"/>
      <c r="BX244" s="372"/>
      <c r="BZ244" s="388"/>
      <c r="CA244" s="388"/>
      <c r="CB244" s="19"/>
      <c r="CC244" s="372"/>
      <c r="CD244" s="389" t="e">
        <f t="shared" ca="1" si="342"/>
        <v>#VALUE!</v>
      </c>
      <c r="CE244" s="389" t="e">
        <f ca="1">'Site&amp;Soil'!$F$173*EXP('Site&amp;Soil'!$F$174*CD244)</f>
        <v>#VALUE!</v>
      </c>
      <c r="CF244" s="389" t="e">
        <f t="shared" ca="1" si="303"/>
        <v>#VALUE!</v>
      </c>
      <c r="CG244" s="389">
        <f t="shared" si="357"/>
        <v>0</v>
      </c>
      <c r="CH244" s="390" t="e">
        <f t="shared" ca="1" si="304"/>
        <v>#VALUE!</v>
      </c>
      <c r="CI244" s="391">
        <f t="shared" si="305"/>
        <v>0</v>
      </c>
      <c r="CJ244" s="392">
        <f t="shared" si="306"/>
        <v>0</v>
      </c>
      <c r="CK244" s="392" t="e">
        <f t="shared" ca="1" si="343"/>
        <v>#VALUE!</v>
      </c>
      <c r="CL244" s="391" t="e">
        <f t="shared" ca="1" si="344"/>
        <v>#VALUE!</v>
      </c>
      <c r="CM244" s="391" t="e">
        <f t="shared" ca="1" si="307"/>
        <v>#VALUE!</v>
      </c>
      <c r="CN244" s="391" t="e">
        <f t="shared" ca="1" si="308"/>
        <v>#VALUE!</v>
      </c>
      <c r="CO244" s="391" t="e">
        <f t="shared" ca="1" si="309"/>
        <v>#VALUE!</v>
      </c>
      <c r="CP244" s="389" t="e">
        <f t="shared" ca="1" si="310"/>
        <v>#VALUE!</v>
      </c>
      <c r="CQ244" s="389" t="e">
        <f t="shared" ca="1" si="311"/>
        <v>#VALUE!</v>
      </c>
      <c r="CR244" s="393" t="e">
        <f t="shared" ca="1" si="312"/>
        <v>#VALUE!</v>
      </c>
      <c r="CS244" s="389" t="e">
        <f t="shared" ca="1" si="313"/>
        <v>#VALUE!</v>
      </c>
      <c r="CT244" s="394"/>
      <c r="CU244" s="372"/>
      <c r="CV244" s="389" t="e">
        <f t="shared" ca="1" si="345"/>
        <v>#VALUE!</v>
      </c>
      <c r="CW244" s="389" t="e">
        <f ca="1">'Site&amp;Soil'!$G$173*EXP('Site&amp;Soil'!$G$174*CV244)</f>
        <v>#VALUE!</v>
      </c>
      <c r="CX244" s="389" t="e">
        <f t="shared" ca="1" si="314"/>
        <v>#VALUE!</v>
      </c>
      <c r="CY244" s="389">
        <f t="shared" si="358"/>
        <v>0</v>
      </c>
      <c r="CZ244" s="390" t="e">
        <f t="shared" ca="1" si="315"/>
        <v>#VALUE!</v>
      </c>
      <c r="DA244" s="391">
        <f t="shared" si="316"/>
        <v>0</v>
      </c>
      <c r="DB244" s="392">
        <f t="shared" si="317"/>
        <v>0</v>
      </c>
      <c r="DC244" s="392" t="e">
        <f t="shared" ca="1" si="346"/>
        <v>#VALUE!</v>
      </c>
      <c r="DD244" s="391" t="e">
        <f t="shared" ca="1" si="347"/>
        <v>#VALUE!</v>
      </c>
      <c r="DE244" s="391" t="e">
        <f t="shared" ca="1" si="318"/>
        <v>#VALUE!</v>
      </c>
      <c r="DF244" s="391" t="e">
        <f t="shared" ca="1" si="319"/>
        <v>#VALUE!</v>
      </c>
      <c r="DG244" s="391" t="e">
        <f t="shared" ca="1" si="320"/>
        <v>#VALUE!</v>
      </c>
      <c r="DH244" s="389" t="e">
        <f t="shared" ca="1" si="321"/>
        <v>#VALUE!</v>
      </c>
      <c r="DI244" s="389" t="e">
        <f t="shared" ca="1" si="322"/>
        <v>#VALUE!</v>
      </c>
      <c r="DJ244" s="393" t="e">
        <f t="shared" ca="1" si="323"/>
        <v>#VALUE!</v>
      </c>
      <c r="DK244" s="389" t="e">
        <f t="shared" ca="1" si="324"/>
        <v>#VALUE!</v>
      </c>
      <c r="DL244" s="394"/>
      <c r="DM244" s="372"/>
      <c r="DN244" s="389" t="e">
        <f t="shared" ca="1" si="348"/>
        <v>#VALUE!</v>
      </c>
      <c r="DO244" s="389" t="e">
        <f ca="1">'Site&amp;Soil'!$H$173*EXP('Site&amp;Soil'!$H$174*DN244)</f>
        <v>#VALUE!</v>
      </c>
      <c r="DP244" s="389" t="e">
        <f t="shared" ca="1" si="325"/>
        <v>#VALUE!</v>
      </c>
      <c r="DQ244" s="389">
        <f t="shared" si="359"/>
        <v>0</v>
      </c>
      <c r="DR244" s="390" t="e">
        <f t="shared" ca="1" si="326"/>
        <v>#VALUE!</v>
      </c>
      <c r="DS244" s="391">
        <f t="shared" si="327"/>
        <v>0</v>
      </c>
      <c r="DT244" s="392">
        <f t="shared" si="328"/>
        <v>0</v>
      </c>
      <c r="DU244" s="392" t="e">
        <f t="shared" ca="1" si="349"/>
        <v>#VALUE!</v>
      </c>
      <c r="DV244" s="391" t="e">
        <f t="shared" ca="1" si="350"/>
        <v>#VALUE!</v>
      </c>
      <c r="DW244" s="391" t="e">
        <f t="shared" ca="1" si="329"/>
        <v>#VALUE!</v>
      </c>
      <c r="DX244" s="391" t="e">
        <f t="shared" ca="1" si="330"/>
        <v>#VALUE!</v>
      </c>
      <c r="DY244" s="391" t="e">
        <f t="shared" ca="1" si="331"/>
        <v>#VALUE!</v>
      </c>
      <c r="DZ244" s="389" t="e">
        <f t="shared" ca="1" si="332"/>
        <v>#VALUE!</v>
      </c>
      <c r="EA244" s="389" t="e">
        <f t="shared" ca="1" si="333"/>
        <v>#VALUE!</v>
      </c>
      <c r="EB244" s="393" t="e">
        <f t="shared" ca="1" si="334"/>
        <v>#VALUE!</v>
      </c>
      <c r="EC244" s="389" t="e">
        <f t="shared" ca="1" si="335"/>
        <v>#VALUE!</v>
      </c>
      <c r="ED244" s="394"/>
      <c r="EE244" s="372"/>
      <c r="EF244" s="392"/>
      <c r="EG244" s="372"/>
      <c r="EH244" s="372"/>
      <c r="EI244" s="372"/>
      <c r="EJ244" s="372"/>
      <c r="EK244" s="372"/>
      <c r="EL244" s="372"/>
      <c r="EM244" s="372"/>
      <c r="EN244" s="372"/>
      <c r="EO244" s="372"/>
      <c r="EP244" s="372"/>
      <c r="EQ244" s="372"/>
      <c r="ER244" s="372"/>
      <c r="ES244" s="372"/>
      <c r="ET244" s="372"/>
    </row>
    <row r="245" spans="1:150" x14ac:dyDescent="0.2">
      <c r="A245" s="372"/>
      <c r="B245" s="372">
        <v>237</v>
      </c>
      <c r="C245" s="372" t="s">
        <v>308</v>
      </c>
      <c r="D245" s="388"/>
      <c r="E245" s="388"/>
      <c r="F245" s="19"/>
      <c r="G245" s="372"/>
      <c r="H245" s="389">
        <f t="shared" ca="1" si="351"/>
        <v>5.8607118641405984</v>
      </c>
      <c r="I245" s="389">
        <f ca="1">'Site&amp;Soil'!$F$173*EXP('Site&amp;Soil'!$F$174*H245)</f>
        <v>0</v>
      </c>
      <c r="J245" s="389">
        <f t="shared" ca="1" si="270"/>
        <v>0.45000000000000007</v>
      </c>
      <c r="K245" s="389">
        <f t="shared" ca="1" si="354"/>
        <v>0.41006021458614561</v>
      </c>
      <c r="L245" s="390">
        <f t="shared" ca="1" si="271"/>
        <v>5.521463722111159E-3</v>
      </c>
      <c r="M245" s="391">
        <f t="shared" si="272"/>
        <v>0</v>
      </c>
      <c r="N245" s="392">
        <f t="shared" si="273"/>
        <v>0</v>
      </c>
      <c r="O245" s="392">
        <f t="shared" ca="1" si="336"/>
        <v>4399.820997328874</v>
      </c>
      <c r="P245" s="391">
        <f t="shared" ca="1" si="337"/>
        <v>0.17992307442673169</v>
      </c>
      <c r="Q245" s="391">
        <f t="shared" ca="1" si="274"/>
        <v>2.429345202053432E-3</v>
      </c>
      <c r="R245" s="391">
        <f t="shared" ca="1" si="275"/>
        <v>2.9867890093064701E-4</v>
      </c>
      <c r="S245" s="391">
        <f t="shared" ca="1" si="276"/>
        <v>4.7348140024950766E-3</v>
      </c>
      <c r="T245" s="389">
        <f t="shared" ca="1" si="277"/>
        <v>5.8654466781430932</v>
      </c>
      <c r="U245" s="389">
        <f t="shared" ca="1" si="278"/>
        <v>0.38945100516439196</v>
      </c>
      <c r="V245" s="393">
        <f t="shared" ca="1" si="279"/>
        <v>3.7046496412533854E-3</v>
      </c>
      <c r="W245" s="389">
        <f t="shared" ca="1" si="280"/>
        <v>-8.232554758340855E-3</v>
      </c>
      <c r="X245" s="394"/>
      <c r="Y245" s="372"/>
      <c r="Z245" s="389">
        <f t="shared" ca="1" si="352"/>
        <v>6.8082159578907824</v>
      </c>
      <c r="AA245" s="389">
        <f ca="1">'Site&amp;Soil'!$G$173*EXP('Site&amp;Soil'!$G$174*Z245)</f>
        <v>0</v>
      </c>
      <c r="AB245" s="389">
        <f t="shared" ca="1" si="281"/>
        <v>0.41625000000000001</v>
      </c>
      <c r="AC245" s="389">
        <f t="shared" si="355"/>
        <v>0</v>
      </c>
      <c r="AD245" s="390">
        <f t="shared" ca="1" si="282"/>
        <v>0</v>
      </c>
      <c r="AE245" s="391">
        <f t="shared" si="283"/>
        <v>0</v>
      </c>
      <c r="AF245" s="392">
        <f t="shared" si="284"/>
        <v>0</v>
      </c>
      <c r="AG245" s="392">
        <f t="shared" ca="1" si="338"/>
        <v>0</v>
      </c>
      <c r="AH245" s="391">
        <f t="shared" ca="1" si="339"/>
        <v>0</v>
      </c>
      <c r="AI245" s="391">
        <f t="shared" ca="1" si="285"/>
        <v>0</v>
      </c>
      <c r="AJ245" s="391">
        <f t="shared" ca="1" si="286"/>
        <v>0</v>
      </c>
      <c r="AK245" s="391">
        <f t="shared" ca="1" si="287"/>
        <v>7.1754690914269548E-4</v>
      </c>
      <c r="AL245" s="389">
        <f t="shared" ca="1" si="288"/>
        <v>6.8089335047999251</v>
      </c>
      <c r="AM245" s="389">
        <f t="shared" ca="1" si="289"/>
        <v>0.7529685713729688</v>
      </c>
      <c r="AN245" s="393">
        <f t="shared" ca="1" si="290"/>
        <v>0</v>
      </c>
      <c r="AO245" s="389">
        <f t="shared" ca="1" si="291"/>
        <v>8.9000591982063317E-3</v>
      </c>
      <c r="AP245" s="394"/>
      <c r="AQ245" s="372"/>
      <c r="AR245" s="389">
        <f t="shared" ca="1" si="353"/>
        <v>4.7399999999999931</v>
      </c>
      <c r="AS245" s="389">
        <f ca="1">'Site&amp;Soil'!$H$173*EXP('Site&amp;Soil'!$H$174*AR245)</f>
        <v>0</v>
      </c>
      <c r="AT245" s="389">
        <f t="shared" ca="1" si="292"/>
        <v>0.38250000000000001</v>
      </c>
      <c r="AU245" s="389">
        <f t="shared" si="356"/>
        <v>0</v>
      </c>
      <c r="AV245" s="390">
        <f t="shared" ca="1" si="293"/>
        <v>0</v>
      </c>
      <c r="AW245" s="391">
        <f t="shared" si="294"/>
        <v>0</v>
      </c>
      <c r="AX245" s="392">
        <f t="shared" si="295"/>
        <v>0</v>
      </c>
      <c r="AY245" s="392">
        <f t="shared" ca="1" si="340"/>
        <v>0</v>
      </c>
      <c r="AZ245" s="391">
        <f t="shared" ca="1" si="341"/>
        <v>0</v>
      </c>
      <c r="BA245" s="391">
        <f t="shared" ca="1" si="296"/>
        <v>0</v>
      </c>
      <c r="BB245" s="391">
        <f t="shared" ca="1" si="297"/>
        <v>0</v>
      </c>
      <c r="BC245" s="391">
        <f t="shared" ca="1" si="298"/>
        <v>0</v>
      </c>
      <c r="BD245" s="389">
        <f t="shared" ca="1" si="299"/>
        <v>4.7399999999999931</v>
      </c>
      <c r="BE245" s="389">
        <f t="shared" ca="1" si="300"/>
        <v>0.13004999999999722</v>
      </c>
      <c r="BF245" s="393">
        <f t="shared" ca="1" si="301"/>
        <v>0</v>
      </c>
      <c r="BG245" s="389">
        <f t="shared" ca="1" si="302"/>
        <v>0</v>
      </c>
      <c r="BH245" s="394"/>
      <c r="BI245" s="372"/>
      <c r="BJ245" s="392"/>
      <c r="BK245" s="372"/>
      <c r="BL245" s="372"/>
      <c r="BM245" s="372"/>
      <c r="BN245" s="372"/>
      <c r="BO245" s="372"/>
      <c r="BP245" s="372"/>
      <c r="BQ245" s="372"/>
      <c r="BR245" s="372"/>
      <c r="BS245" s="372"/>
      <c r="BT245" s="372"/>
      <c r="BU245" s="372"/>
      <c r="BV245" s="372"/>
      <c r="BW245" s="372"/>
      <c r="BX245" s="372"/>
      <c r="BZ245" s="388"/>
      <c r="CA245" s="388"/>
      <c r="CB245" s="19"/>
      <c r="CC245" s="372"/>
      <c r="CD245" s="389" t="e">
        <f t="shared" ca="1" si="342"/>
        <v>#VALUE!</v>
      </c>
      <c r="CE245" s="389" t="e">
        <f ca="1">'Site&amp;Soil'!$F$173*EXP('Site&amp;Soil'!$F$174*CD245)</f>
        <v>#VALUE!</v>
      </c>
      <c r="CF245" s="389" t="e">
        <f t="shared" ca="1" si="303"/>
        <v>#VALUE!</v>
      </c>
      <c r="CG245" s="389">
        <f t="shared" si="357"/>
        <v>0</v>
      </c>
      <c r="CH245" s="390" t="e">
        <f t="shared" ca="1" si="304"/>
        <v>#VALUE!</v>
      </c>
      <c r="CI245" s="391">
        <f t="shared" si="305"/>
        <v>0</v>
      </c>
      <c r="CJ245" s="392">
        <f t="shared" si="306"/>
        <v>0</v>
      </c>
      <c r="CK245" s="392" t="e">
        <f t="shared" ca="1" si="343"/>
        <v>#VALUE!</v>
      </c>
      <c r="CL245" s="391" t="e">
        <f t="shared" ca="1" si="344"/>
        <v>#VALUE!</v>
      </c>
      <c r="CM245" s="391" t="e">
        <f t="shared" ca="1" si="307"/>
        <v>#VALUE!</v>
      </c>
      <c r="CN245" s="391" t="e">
        <f t="shared" ca="1" si="308"/>
        <v>#VALUE!</v>
      </c>
      <c r="CO245" s="391" t="e">
        <f t="shared" ca="1" si="309"/>
        <v>#VALUE!</v>
      </c>
      <c r="CP245" s="389" t="e">
        <f t="shared" ca="1" si="310"/>
        <v>#VALUE!</v>
      </c>
      <c r="CQ245" s="389" t="e">
        <f t="shared" ca="1" si="311"/>
        <v>#VALUE!</v>
      </c>
      <c r="CR245" s="393" t="e">
        <f t="shared" ca="1" si="312"/>
        <v>#VALUE!</v>
      </c>
      <c r="CS245" s="389" t="e">
        <f t="shared" ca="1" si="313"/>
        <v>#VALUE!</v>
      </c>
      <c r="CT245" s="394"/>
      <c r="CU245" s="372"/>
      <c r="CV245" s="389" t="e">
        <f t="shared" ca="1" si="345"/>
        <v>#VALUE!</v>
      </c>
      <c r="CW245" s="389" t="e">
        <f ca="1">'Site&amp;Soil'!$G$173*EXP('Site&amp;Soil'!$G$174*CV245)</f>
        <v>#VALUE!</v>
      </c>
      <c r="CX245" s="389" t="e">
        <f t="shared" ca="1" si="314"/>
        <v>#VALUE!</v>
      </c>
      <c r="CY245" s="389">
        <f t="shared" si="358"/>
        <v>0</v>
      </c>
      <c r="CZ245" s="390" t="e">
        <f t="shared" ca="1" si="315"/>
        <v>#VALUE!</v>
      </c>
      <c r="DA245" s="391">
        <f t="shared" si="316"/>
        <v>0</v>
      </c>
      <c r="DB245" s="392">
        <f t="shared" si="317"/>
        <v>0</v>
      </c>
      <c r="DC245" s="392" t="e">
        <f t="shared" ca="1" si="346"/>
        <v>#VALUE!</v>
      </c>
      <c r="DD245" s="391" t="e">
        <f t="shared" ca="1" si="347"/>
        <v>#VALUE!</v>
      </c>
      <c r="DE245" s="391" t="e">
        <f t="shared" ca="1" si="318"/>
        <v>#VALUE!</v>
      </c>
      <c r="DF245" s="391" t="e">
        <f t="shared" ca="1" si="319"/>
        <v>#VALUE!</v>
      </c>
      <c r="DG245" s="391" t="e">
        <f t="shared" ca="1" si="320"/>
        <v>#VALUE!</v>
      </c>
      <c r="DH245" s="389" t="e">
        <f t="shared" ca="1" si="321"/>
        <v>#VALUE!</v>
      </c>
      <c r="DI245" s="389" t="e">
        <f t="shared" ca="1" si="322"/>
        <v>#VALUE!</v>
      </c>
      <c r="DJ245" s="393" t="e">
        <f t="shared" ca="1" si="323"/>
        <v>#VALUE!</v>
      </c>
      <c r="DK245" s="389" t="e">
        <f t="shared" ca="1" si="324"/>
        <v>#VALUE!</v>
      </c>
      <c r="DL245" s="394"/>
      <c r="DM245" s="372"/>
      <c r="DN245" s="389" t="e">
        <f t="shared" ca="1" si="348"/>
        <v>#VALUE!</v>
      </c>
      <c r="DO245" s="389" t="e">
        <f ca="1">'Site&amp;Soil'!$H$173*EXP('Site&amp;Soil'!$H$174*DN245)</f>
        <v>#VALUE!</v>
      </c>
      <c r="DP245" s="389" t="e">
        <f t="shared" ca="1" si="325"/>
        <v>#VALUE!</v>
      </c>
      <c r="DQ245" s="389">
        <f t="shared" si="359"/>
        <v>0</v>
      </c>
      <c r="DR245" s="390" t="e">
        <f t="shared" ca="1" si="326"/>
        <v>#VALUE!</v>
      </c>
      <c r="DS245" s="391">
        <f t="shared" si="327"/>
        <v>0</v>
      </c>
      <c r="DT245" s="392">
        <f t="shared" si="328"/>
        <v>0</v>
      </c>
      <c r="DU245" s="392" t="e">
        <f t="shared" ca="1" si="349"/>
        <v>#VALUE!</v>
      </c>
      <c r="DV245" s="391" t="e">
        <f t="shared" ca="1" si="350"/>
        <v>#VALUE!</v>
      </c>
      <c r="DW245" s="391" t="e">
        <f t="shared" ca="1" si="329"/>
        <v>#VALUE!</v>
      </c>
      <c r="DX245" s="391" t="e">
        <f t="shared" ca="1" si="330"/>
        <v>#VALUE!</v>
      </c>
      <c r="DY245" s="391" t="e">
        <f t="shared" ca="1" si="331"/>
        <v>#VALUE!</v>
      </c>
      <c r="DZ245" s="389" t="e">
        <f t="shared" ca="1" si="332"/>
        <v>#VALUE!</v>
      </c>
      <c r="EA245" s="389" t="e">
        <f t="shared" ca="1" si="333"/>
        <v>#VALUE!</v>
      </c>
      <c r="EB245" s="393" t="e">
        <f t="shared" ca="1" si="334"/>
        <v>#VALUE!</v>
      </c>
      <c r="EC245" s="389" t="e">
        <f t="shared" ca="1" si="335"/>
        <v>#VALUE!</v>
      </c>
      <c r="ED245" s="394"/>
      <c r="EE245" s="372"/>
      <c r="EF245" s="392"/>
      <c r="EG245" s="372"/>
      <c r="EH245" s="372"/>
      <c r="EI245" s="372"/>
      <c r="EJ245" s="372"/>
      <c r="EK245" s="372"/>
      <c r="EL245" s="372"/>
      <c r="EM245" s="372"/>
      <c r="EN245" s="372"/>
      <c r="EO245" s="372"/>
      <c r="EP245" s="372"/>
      <c r="EQ245" s="372"/>
      <c r="ER245" s="372"/>
      <c r="ES245" s="372"/>
      <c r="ET245" s="372"/>
    </row>
    <row r="246" spans="1:150" x14ac:dyDescent="0.2">
      <c r="A246" s="372"/>
      <c r="B246" s="372">
        <v>238</v>
      </c>
      <c r="C246" s="372" t="s">
        <v>309</v>
      </c>
      <c r="D246" s="388"/>
      <c r="E246" s="388"/>
      <c r="F246" s="19"/>
      <c r="G246" s="372"/>
      <c r="H246" s="389">
        <f t="shared" ca="1" si="351"/>
        <v>5.8572141233847521</v>
      </c>
      <c r="I246" s="389">
        <f ca="1">'Site&amp;Soil'!$F$173*EXP('Site&amp;Soil'!$F$174*H246)</f>
        <v>0</v>
      </c>
      <c r="J246" s="389">
        <f t="shared" ca="1" si="270"/>
        <v>0.45000000000000007</v>
      </c>
      <c r="K246" s="389">
        <f t="shared" ca="1" si="354"/>
        <v>0.37336407417040579</v>
      </c>
      <c r="L246" s="390">
        <f t="shared" ca="1" si="271"/>
        <v>5.0689576580613639E-3</v>
      </c>
      <c r="M246" s="391">
        <f t="shared" si="272"/>
        <v>0</v>
      </c>
      <c r="N246" s="392">
        <f t="shared" si="273"/>
        <v>0</v>
      </c>
      <c r="O246" s="392">
        <f t="shared" ca="1" si="336"/>
        <v>4340.4140309694394</v>
      </c>
      <c r="P246" s="391">
        <f t="shared" ca="1" si="337"/>
        <v>0.17749372922467826</v>
      </c>
      <c r="Q246" s="391">
        <f t="shared" ca="1" si="274"/>
        <v>2.2001374941439532E-3</v>
      </c>
      <c r="R246" s="391">
        <f t="shared" ca="1" si="275"/>
        <v>2.7009370621863219E-4</v>
      </c>
      <c r="S246" s="391">
        <f t="shared" ca="1" si="276"/>
        <v>4.2889861953896019E-3</v>
      </c>
      <c r="T246" s="389">
        <f t="shared" ca="1" si="277"/>
        <v>5.8615031095801413</v>
      </c>
      <c r="U246" s="389">
        <f t="shared" ca="1" si="278"/>
        <v>0.38767639931106362</v>
      </c>
      <c r="V246" s="393">
        <f t="shared" ca="1" si="279"/>
        <v>3.3273999034203754E-3</v>
      </c>
      <c r="W246" s="389">
        <f t="shared" ca="1" si="280"/>
        <v>-7.3942220076008329E-3</v>
      </c>
      <c r="X246" s="395">
        <v>0.02</v>
      </c>
      <c r="Y246" s="372"/>
      <c r="Z246" s="389">
        <f t="shared" ca="1" si="352"/>
        <v>6.8178335639981311</v>
      </c>
      <c r="AA246" s="389">
        <f ca="1">'Site&amp;Soil'!$G$173*EXP('Site&amp;Soil'!$G$174*Z246)</f>
        <v>0</v>
      </c>
      <c r="AB246" s="389">
        <f t="shared" ca="1" si="281"/>
        <v>0.41625000000000001</v>
      </c>
      <c r="AC246" s="389">
        <f t="shared" si="355"/>
        <v>0</v>
      </c>
      <c r="AD246" s="390">
        <f t="shared" ca="1" si="282"/>
        <v>0</v>
      </c>
      <c r="AE246" s="391">
        <f t="shared" si="283"/>
        <v>0</v>
      </c>
      <c r="AF246" s="392">
        <f t="shared" si="284"/>
        <v>0</v>
      </c>
      <c r="AG246" s="392">
        <f t="shared" ca="1" si="338"/>
        <v>0</v>
      </c>
      <c r="AH246" s="391">
        <f t="shared" ca="1" si="339"/>
        <v>0</v>
      </c>
      <c r="AI246" s="391">
        <f t="shared" ca="1" si="285"/>
        <v>0</v>
      </c>
      <c r="AJ246" s="391">
        <f t="shared" ca="1" si="286"/>
        <v>0</v>
      </c>
      <c r="AK246" s="391">
        <f t="shared" ca="1" si="287"/>
        <v>6.4887376869341069E-4</v>
      </c>
      <c r="AL246" s="389">
        <f t="shared" ca="1" si="288"/>
        <v>6.8184824377668249</v>
      </c>
      <c r="AM246" s="389">
        <f t="shared" ca="1" si="289"/>
        <v>0.75694331472044085</v>
      </c>
      <c r="AN246" s="393">
        <f t="shared" ca="1" si="290"/>
        <v>0</v>
      </c>
      <c r="AO246" s="389">
        <f t="shared" ca="1" si="291"/>
        <v>7.9937535217306319E-3</v>
      </c>
      <c r="AP246" s="395">
        <v>0.02</v>
      </c>
      <c r="AQ246" s="372"/>
      <c r="AR246" s="389">
        <f t="shared" ca="1" si="353"/>
        <v>4.7399999999999931</v>
      </c>
      <c r="AS246" s="389">
        <f ca="1">'Site&amp;Soil'!$H$173*EXP('Site&amp;Soil'!$H$174*AR246)</f>
        <v>0</v>
      </c>
      <c r="AT246" s="389">
        <f t="shared" ca="1" si="292"/>
        <v>0.38250000000000001</v>
      </c>
      <c r="AU246" s="389">
        <f t="shared" si="356"/>
        <v>0</v>
      </c>
      <c r="AV246" s="390">
        <f t="shared" ca="1" si="293"/>
        <v>0</v>
      </c>
      <c r="AW246" s="391">
        <f t="shared" si="294"/>
        <v>0</v>
      </c>
      <c r="AX246" s="392">
        <f t="shared" si="295"/>
        <v>0</v>
      </c>
      <c r="AY246" s="392">
        <f t="shared" ca="1" si="340"/>
        <v>0</v>
      </c>
      <c r="AZ246" s="391">
        <f t="shared" ca="1" si="341"/>
        <v>0</v>
      </c>
      <c r="BA246" s="391">
        <f t="shared" ca="1" si="296"/>
        <v>0</v>
      </c>
      <c r="BB246" s="391">
        <f t="shared" ca="1" si="297"/>
        <v>0</v>
      </c>
      <c r="BC246" s="391">
        <f t="shared" ca="1" si="298"/>
        <v>0</v>
      </c>
      <c r="BD246" s="389">
        <f t="shared" ca="1" si="299"/>
        <v>4.7399999999999931</v>
      </c>
      <c r="BE246" s="389">
        <f t="shared" ca="1" si="300"/>
        <v>0.13004999999999722</v>
      </c>
      <c r="BF246" s="393">
        <f t="shared" ca="1" si="301"/>
        <v>0</v>
      </c>
      <c r="BG246" s="389">
        <f t="shared" ca="1" si="302"/>
        <v>0</v>
      </c>
      <c r="BH246" s="395">
        <v>0.02</v>
      </c>
      <c r="BI246" s="372"/>
      <c r="BJ246" s="392">
        <f>BJ234+1</f>
        <v>20</v>
      </c>
      <c r="BK246" s="391">
        <f ca="1">AVERAGE(H241:H246)</f>
        <v>5.8660534095103651</v>
      </c>
      <c r="BL246" s="391">
        <f ca="1">AVERAGE(Z241:Z246)</f>
        <v>6.7938647126536438</v>
      </c>
      <c r="BM246" s="391">
        <f ca="1">AVERAGE(AR241:AR246)</f>
        <v>4.739999999999994</v>
      </c>
      <c r="BN246" s="372"/>
      <c r="BO246" s="372"/>
      <c r="BP246" s="372"/>
      <c r="BQ246" s="372"/>
      <c r="BR246" s="372"/>
      <c r="BS246" s="372"/>
      <c r="BT246" s="372"/>
      <c r="BU246" s="372"/>
      <c r="BV246" s="372"/>
      <c r="BW246" s="372"/>
      <c r="BX246" s="372"/>
      <c r="BZ246" s="388"/>
      <c r="CA246" s="388"/>
      <c r="CB246" s="19"/>
      <c r="CC246" s="372"/>
      <c r="CD246" s="389" t="e">
        <f t="shared" ca="1" si="342"/>
        <v>#VALUE!</v>
      </c>
      <c r="CE246" s="389" t="e">
        <f ca="1">'Site&amp;Soil'!$F$173*EXP('Site&amp;Soil'!$F$174*CD246)</f>
        <v>#VALUE!</v>
      </c>
      <c r="CF246" s="389" t="e">
        <f t="shared" ca="1" si="303"/>
        <v>#VALUE!</v>
      </c>
      <c r="CG246" s="389">
        <f t="shared" si="357"/>
        <v>0</v>
      </c>
      <c r="CH246" s="390" t="e">
        <f t="shared" ca="1" si="304"/>
        <v>#VALUE!</v>
      </c>
      <c r="CI246" s="391">
        <f t="shared" si="305"/>
        <v>0</v>
      </c>
      <c r="CJ246" s="392">
        <f t="shared" si="306"/>
        <v>0</v>
      </c>
      <c r="CK246" s="392" t="e">
        <f t="shared" ca="1" si="343"/>
        <v>#VALUE!</v>
      </c>
      <c r="CL246" s="391" t="e">
        <f t="shared" ca="1" si="344"/>
        <v>#VALUE!</v>
      </c>
      <c r="CM246" s="391" t="e">
        <f t="shared" ca="1" si="307"/>
        <v>#VALUE!</v>
      </c>
      <c r="CN246" s="391" t="e">
        <f t="shared" ca="1" si="308"/>
        <v>#VALUE!</v>
      </c>
      <c r="CO246" s="391" t="e">
        <f t="shared" ca="1" si="309"/>
        <v>#VALUE!</v>
      </c>
      <c r="CP246" s="389" t="e">
        <f t="shared" ca="1" si="310"/>
        <v>#VALUE!</v>
      </c>
      <c r="CQ246" s="389" t="e">
        <f t="shared" ca="1" si="311"/>
        <v>#VALUE!</v>
      </c>
      <c r="CR246" s="393" t="e">
        <f t="shared" ca="1" si="312"/>
        <v>#VALUE!</v>
      </c>
      <c r="CS246" s="389" t="e">
        <f t="shared" ca="1" si="313"/>
        <v>#VALUE!</v>
      </c>
      <c r="CT246" s="394" t="e">
        <v>#VALUE!</v>
      </c>
      <c r="CU246" s="372"/>
      <c r="CV246" s="389" t="e">
        <f t="shared" ca="1" si="345"/>
        <v>#VALUE!</v>
      </c>
      <c r="CW246" s="389" t="e">
        <f ca="1">'Site&amp;Soil'!$G$173*EXP('Site&amp;Soil'!$G$174*CV246)</f>
        <v>#VALUE!</v>
      </c>
      <c r="CX246" s="389" t="e">
        <f t="shared" ca="1" si="314"/>
        <v>#VALUE!</v>
      </c>
      <c r="CY246" s="389">
        <f t="shared" si="358"/>
        <v>0</v>
      </c>
      <c r="CZ246" s="390" t="e">
        <f t="shared" ca="1" si="315"/>
        <v>#VALUE!</v>
      </c>
      <c r="DA246" s="391">
        <f t="shared" si="316"/>
        <v>0</v>
      </c>
      <c r="DB246" s="392">
        <f t="shared" si="317"/>
        <v>0</v>
      </c>
      <c r="DC246" s="392" t="e">
        <f t="shared" ca="1" si="346"/>
        <v>#VALUE!</v>
      </c>
      <c r="DD246" s="391" t="e">
        <f t="shared" ca="1" si="347"/>
        <v>#VALUE!</v>
      </c>
      <c r="DE246" s="391" t="e">
        <f t="shared" ca="1" si="318"/>
        <v>#VALUE!</v>
      </c>
      <c r="DF246" s="391" t="e">
        <f t="shared" ca="1" si="319"/>
        <v>#VALUE!</v>
      </c>
      <c r="DG246" s="391" t="e">
        <f t="shared" ca="1" si="320"/>
        <v>#VALUE!</v>
      </c>
      <c r="DH246" s="389" t="e">
        <f t="shared" ca="1" si="321"/>
        <v>#VALUE!</v>
      </c>
      <c r="DI246" s="389" t="e">
        <f t="shared" ca="1" si="322"/>
        <v>#VALUE!</v>
      </c>
      <c r="DJ246" s="393" t="e">
        <f t="shared" ca="1" si="323"/>
        <v>#VALUE!</v>
      </c>
      <c r="DK246" s="389" t="e">
        <f t="shared" ca="1" si="324"/>
        <v>#VALUE!</v>
      </c>
      <c r="DL246" s="394" t="e">
        <v>#VALUE!</v>
      </c>
      <c r="DM246" s="372"/>
      <c r="DN246" s="389" t="e">
        <f t="shared" ca="1" si="348"/>
        <v>#VALUE!</v>
      </c>
      <c r="DO246" s="389" t="e">
        <f ca="1">'Site&amp;Soil'!$H$173*EXP('Site&amp;Soil'!$H$174*DN246)</f>
        <v>#VALUE!</v>
      </c>
      <c r="DP246" s="389" t="e">
        <f t="shared" ca="1" si="325"/>
        <v>#VALUE!</v>
      </c>
      <c r="DQ246" s="389">
        <f t="shared" si="359"/>
        <v>0</v>
      </c>
      <c r="DR246" s="390" t="e">
        <f t="shared" ca="1" si="326"/>
        <v>#VALUE!</v>
      </c>
      <c r="DS246" s="391">
        <f t="shared" si="327"/>
        <v>0</v>
      </c>
      <c r="DT246" s="392">
        <f t="shared" si="328"/>
        <v>0</v>
      </c>
      <c r="DU246" s="392" t="e">
        <f t="shared" ca="1" si="349"/>
        <v>#VALUE!</v>
      </c>
      <c r="DV246" s="391" t="e">
        <f t="shared" ca="1" si="350"/>
        <v>#VALUE!</v>
      </c>
      <c r="DW246" s="391" t="e">
        <f t="shared" ca="1" si="329"/>
        <v>#VALUE!</v>
      </c>
      <c r="DX246" s="391" t="e">
        <f t="shared" ca="1" si="330"/>
        <v>#VALUE!</v>
      </c>
      <c r="DY246" s="391" t="e">
        <f t="shared" ca="1" si="331"/>
        <v>#VALUE!</v>
      </c>
      <c r="DZ246" s="389" t="e">
        <f t="shared" ca="1" si="332"/>
        <v>#VALUE!</v>
      </c>
      <c r="EA246" s="389" t="e">
        <f t="shared" ca="1" si="333"/>
        <v>#VALUE!</v>
      </c>
      <c r="EB246" s="393" t="e">
        <f t="shared" ca="1" si="334"/>
        <v>#VALUE!</v>
      </c>
      <c r="EC246" s="389" t="e">
        <f t="shared" ca="1" si="335"/>
        <v>#VALUE!</v>
      </c>
      <c r="ED246" s="394" t="e">
        <v>#VALUE!</v>
      </c>
      <c r="EE246" s="372"/>
      <c r="EF246" s="392">
        <f>EF234+1</f>
        <v>20</v>
      </c>
      <c r="EG246" s="391" t="e">
        <f ca="1">AVERAGE(CD241:CD246)</f>
        <v>#VALUE!</v>
      </c>
      <c r="EH246" s="391" t="e">
        <f ca="1">AVERAGE(CV241:CV246)</f>
        <v>#VALUE!</v>
      </c>
      <c r="EI246" s="391" t="e">
        <f ca="1">AVERAGE(DN241:DN246)</f>
        <v>#VALUE!</v>
      </c>
      <c r="EJ246" s="372"/>
      <c r="EK246" s="372"/>
      <c r="EL246" s="372"/>
      <c r="EM246" s="372"/>
      <c r="EN246" s="372"/>
      <c r="EO246" s="372"/>
      <c r="EP246" s="372"/>
      <c r="EQ246" s="372"/>
      <c r="ER246" s="372"/>
      <c r="ES246" s="372"/>
      <c r="ET246" s="372"/>
    </row>
    <row r="247" spans="1:150" x14ac:dyDescent="0.2">
      <c r="A247" s="372"/>
      <c r="B247" s="372">
        <v>239</v>
      </c>
      <c r="C247" s="372" t="s">
        <v>310</v>
      </c>
      <c r="D247" s="388"/>
      <c r="E247" s="388"/>
      <c r="F247" s="19"/>
      <c r="G247" s="372"/>
      <c r="H247" s="389">
        <f t="shared" ca="1" si="351"/>
        <v>5.8741088875725405</v>
      </c>
      <c r="I247" s="389">
        <f ca="1">'Site&amp;Soil'!$F$173*EXP('Site&amp;Soil'!$F$174*H247)</f>
        <v>0</v>
      </c>
      <c r="J247" s="389">
        <f t="shared" ca="1" si="270"/>
        <v>0.45000000000000007</v>
      </c>
      <c r="K247" s="389">
        <f t="shared" ca="1" si="354"/>
        <v>0.31935521622611851</v>
      </c>
      <c r="L247" s="390">
        <f t="shared" ca="1" si="271"/>
        <v>4.166428441923207E-3</v>
      </c>
      <c r="M247" s="391">
        <f t="shared" si="272"/>
        <v>0</v>
      </c>
      <c r="N247" s="392">
        <f t="shared" si="273"/>
        <v>0</v>
      </c>
      <c r="O247" s="392">
        <f t="shared" ca="1" si="336"/>
        <v>4286.6120871410112</v>
      </c>
      <c r="P247" s="391">
        <f t="shared" ca="1" si="337"/>
        <v>0.1752935917305343</v>
      </c>
      <c r="Q247" s="391">
        <f t="shared" ca="1" si="274"/>
        <v>1.7859862519356111E-3</v>
      </c>
      <c r="R247" s="391">
        <f t="shared" ca="1" si="275"/>
        <v>2.2086422134704961E-4</v>
      </c>
      <c r="S247" s="391">
        <f t="shared" ca="1" si="276"/>
        <v>3.4780489568634696E-3</v>
      </c>
      <c r="T247" s="389">
        <f t="shared" ca="1" si="277"/>
        <v>5.8775869365294042</v>
      </c>
      <c r="U247" s="389">
        <f t="shared" ca="1" si="278"/>
        <v>0.39491412143823196</v>
      </c>
      <c r="V247" s="393">
        <f t="shared" ca="1" si="279"/>
        <v>3.0085942025896342E-3</v>
      </c>
      <c r="W247" s="389">
        <f t="shared" ca="1" si="280"/>
        <v>-6.6857648946436303E-3</v>
      </c>
      <c r="X247" s="394"/>
      <c r="Y247" s="372"/>
      <c r="Z247" s="389">
        <f t="shared" ca="1" si="352"/>
        <v>6.8464761912885548</v>
      </c>
      <c r="AA247" s="389">
        <f ca="1">'Site&amp;Soil'!$G$173*EXP('Site&amp;Soil'!$G$174*Z247)</f>
        <v>0</v>
      </c>
      <c r="AB247" s="389">
        <f t="shared" ca="1" si="281"/>
        <v>0.41625000000000001</v>
      </c>
      <c r="AC247" s="389">
        <f t="shared" si="355"/>
        <v>0</v>
      </c>
      <c r="AD247" s="390">
        <f t="shared" ca="1" si="282"/>
        <v>0</v>
      </c>
      <c r="AE247" s="391">
        <f t="shared" si="283"/>
        <v>0</v>
      </c>
      <c r="AF247" s="392">
        <f t="shared" si="284"/>
        <v>0</v>
      </c>
      <c r="AG247" s="392">
        <f t="shared" ca="1" si="338"/>
        <v>0</v>
      </c>
      <c r="AH247" s="391">
        <f t="shared" ca="1" si="339"/>
        <v>0</v>
      </c>
      <c r="AI247" s="391">
        <f t="shared" ca="1" si="285"/>
        <v>0</v>
      </c>
      <c r="AJ247" s="391">
        <f t="shared" ca="1" si="286"/>
        <v>0</v>
      </c>
      <c r="AK247" s="391">
        <f t="shared" ca="1" si="287"/>
        <v>5.3060473596888789E-4</v>
      </c>
      <c r="AL247" s="389">
        <f t="shared" ca="1" si="288"/>
        <v>6.847006796024524</v>
      </c>
      <c r="AM247" s="389">
        <f t="shared" ca="1" si="289"/>
        <v>0.76881657884520815</v>
      </c>
      <c r="AN247" s="393">
        <f t="shared" ca="1" si="290"/>
        <v>0</v>
      </c>
      <c r="AO247" s="389">
        <f t="shared" ca="1" si="291"/>
        <v>7.2278539401552768E-3</v>
      </c>
      <c r="AP247" s="394"/>
      <c r="AQ247" s="372"/>
      <c r="AR247" s="389">
        <f t="shared" ca="1" si="353"/>
        <v>4.7599999999999927</v>
      </c>
      <c r="AS247" s="389">
        <f ca="1">'Site&amp;Soil'!$H$173*EXP('Site&amp;Soil'!$H$174*AR247)</f>
        <v>0</v>
      </c>
      <c r="AT247" s="389">
        <f t="shared" ca="1" si="292"/>
        <v>0.38250000000000001</v>
      </c>
      <c r="AU247" s="389">
        <f t="shared" si="356"/>
        <v>0</v>
      </c>
      <c r="AV247" s="390">
        <f t="shared" ca="1" si="293"/>
        <v>0</v>
      </c>
      <c r="AW247" s="391">
        <f t="shared" si="294"/>
        <v>0</v>
      </c>
      <c r="AX247" s="392">
        <f t="shared" si="295"/>
        <v>0</v>
      </c>
      <c r="AY247" s="392">
        <f t="shared" ca="1" si="340"/>
        <v>0</v>
      </c>
      <c r="AZ247" s="391">
        <f t="shared" ca="1" si="341"/>
        <v>0</v>
      </c>
      <c r="BA247" s="391">
        <f t="shared" ca="1" si="296"/>
        <v>0</v>
      </c>
      <c r="BB247" s="391">
        <f t="shared" ca="1" si="297"/>
        <v>0</v>
      </c>
      <c r="BC247" s="391">
        <f t="shared" ca="1" si="298"/>
        <v>0</v>
      </c>
      <c r="BD247" s="389">
        <f t="shared" ca="1" si="299"/>
        <v>4.7599999999999927</v>
      </c>
      <c r="BE247" s="389">
        <f t="shared" ca="1" si="300"/>
        <v>0.13769999999999707</v>
      </c>
      <c r="BF247" s="393">
        <f t="shared" ca="1" si="301"/>
        <v>0</v>
      </c>
      <c r="BG247" s="389">
        <f t="shared" ca="1" si="302"/>
        <v>0</v>
      </c>
      <c r="BH247" s="394"/>
      <c r="BI247" s="372"/>
      <c r="BJ247" s="392"/>
      <c r="BK247" s="372"/>
      <c r="BL247" s="372"/>
      <c r="BM247" s="372"/>
      <c r="BN247" s="372"/>
      <c r="BO247" s="372"/>
      <c r="BP247" s="372"/>
      <c r="BQ247" s="372"/>
      <c r="BR247" s="372"/>
      <c r="BS247" s="372"/>
      <c r="BT247" s="372"/>
      <c r="BU247" s="372"/>
      <c r="BV247" s="372"/>
      <c r="BW247" s="372"/>
      <c r="BX247" s="372"/>
      <c r="BZ247" s="388"/>
      <c r="CA247" s="388"/>
      <c r="CB247" s="19"/>
      <c r="CC247" s="372"/>
      <c r="CD247" s="389" t="e">
        <f t="shared" ca="1" si="342"/>
        <v>#VALUE!</v>
      </c>
      <c r="CE247" s="389" t="e">
        <f ca="1">'Site&amp;Soil'!$F$173*EXP('Site&amp;Soil'!$F$174*CD247)</f>
        <v>#VALUE!</v>
      </c>
      <c r="CF247" s="389" t="e">
        <f t="shared" ca="1" si="303"/>
        <v>#VALUE!</v>
      </c>
      <c r="CG247" s="389">
        <f t="shared" si="357"/>
        <v>0</v>
      </c>
      <c r="CH247" s="390" t="e">
        <f t="shared" ca="1" si="304"/>
        <v>#VALUE!</v>
      </c>
      <c r="CI247" s="391">
        <f t="shared" si="305"/>
        <v>0</v>
      </c>
      <c r="CJ247" s="392">
        <f t="shared" si="306"/>
        <v>0</v>
      </c>
      <c r="CK247" s="392" t="e">
        <f t="shared" ca="1" si="343"/>
        <v>#VALUE!</v>
      </c>
      <c r="CL247" s="391" t="e">
        <f t="shared" ca="1" si="344"/>
        <v>#VALUE!</v>
      </c>
      <c r="CM247" s="391" t="e">
        <f t="shared" ca="1" si="307"/>
        <v>#VALUE!</v>
      </c>
      <c r="CN247" s="391" t="e">
        <f t="shared" ca="1" si="308"/>
        <v>#VALUE!</v>
      </c>
      <c r="CO247" s="391" t="e">
        <f t="shared" ca="1" si="309"/>
        <v>#VALUE!</v>
      </c>
      <c r="CP247" s="389" t="e">
        <f t="shared" ca="1" si="310"/>
        <v>#VALUE!</v>
      </c>
      <c r="CQ247" s="389" t="e">
        <f t="shared" ca="1" si="311"/>
        <v>#VALUE!</v>
      </c>
      <c r="CR247" s="393" t="e">
        <f t="shared" ca="1" si="312"/>
        <v>#VALUE!</v>
      </c>
      <c r="CS247" s="389" t="e">
        <f t="shared" ca="1" si="313"/>
        <v>#VALUE!</v>
      </c>
      <c r="CT247" s="394"/>
      <c r="CU247" s="372"/>
      <c r="CV247" s="389" t="e">
        <f t="shared" ca="1" si="345"/>
        <v>#VALUE!</v>
      </c>
      <c r="CW247" s="389" t="e">
        <f ca="1">'Site&amp;Soil'!$G$173*EXP('Site&amp;Soil'!$G$174*CV247)</f>
        <v>#VALUE!</v>
      </c>
      <c r="CX247" s="389" t="e">
        <f t="shared" ca="1" si="314"/>
        <v>#VALUE!</v>
      </c>
      <c r="CY247" s="389">
        <f t="shared" si="358"/>
        <v>0</v>
      </c>
      <c r="CZ247" s="390" t="e">
        <f t="shared" ca="1" si="315"/>
        <v>#VALUE!</v>
      </c>
      <c r="DA247" s="391">
        <f t="shared" si="316"/>
        <v>0</v>
      </c>
      <c r="DB247" s="392">
        <f t="shared" si="317"/>
        <v>0</v>
      </c>
      <c r="DC247" s="392" t="e">
        <f t="shared" ca="1" si="346"/>
        <v>#VALUE!</v>
      </c>
      <c r="DD247" s="391" t="e">
        <f t="shared" ca="1" si="347"/>
        <v>#VALUE!</v>
      </c>
      <c r="DE247" s="391" t="e">
        <f t="shared" ca="1" si="318"/>
        <v>#VALUE!</v>
      </c>
      <c r="DF247" s="391" t="e">
        <f t="shared" ca="1" si="319"/>
        <v>#VALUE!</v>
      </c>
      <c r="DG247" s="391" t="e">
        <f t="shared" ca="1" si="320"/>
        <v>#VALUE!</v>
      </c>
      <c r="DH247" s="389" t="e">
        <f t="shared" ca="1" si="321"/>
        <v>#VALUE!</v>
      </c>
      <c r="DI247" s="389" t="e">
        <f t="shared" ca="1" si="322"/>
        <v>#VALUE!</v>
      </c>
      <c r="DJ247" s="393" t="e">
        <f t="shared" ca="1" si="323"/>
        <v>#VALUE!</v>
      </c>
      <c r="DK247" s="389" t="e">
        <f t="shared" ca="1" si="324"/>
        <v>#VALUE!</v>
      </c>
      <c r="DL247" s="394"/>
      <c r="DM247" s="372"/>
      <c r="DN247" s="389" t="e">
        <f t="shared" ca="1" si="348"/>
        <v>#VALUE!</v>
      </c>
      <c r="DO247" s="389" t="e">
        <f ca="1">'Site&amp;Soil'!$H$173*EXP('Site&amp;Soil'!$H$174*DN247)</f>
        <v>#VALUE!</v>
      </c>
      <c r="DP247" s="389" t="e">
        <f t="shared" ca="1" si="325"/>
        <v>#VALUE!</v>
      </c>
      <c r="DQ247" s="389">
        <f t="shared" si="359"/>
        <v>0</v>
      </c>
      <c r="DR247" s="390" t="e">
        <f t="shared" ca="1" si="326"/>
        <v>#VALUE!</v>
      </c>
      <c r="DS247" s="391">
        <f t="shared" si="327"/>
        <v>0</v>
      </c>
      <c r="DT247" s="392">
        <f t="shared" si="328"/>
        <v>0</v>
      </c>
      <c r="DU247" s="392" t="e">
        <f t="shared" ca="1" si="349"/>
        <v>#VALUE!</v>
      </c>
      <c r="DV247" s="391" t="e">
        <f t="shared" ca="1" si="350"/>
        <v>#VALUE!</v>
      </c>
      <c r="DW247" s="391" t="e">
        <f t="shared" ca="1" si="329"/>
        <v>#VALUE!</v>
      </c>
      <c r="DX247" s="391" t="e">
        <f t="shared" ca="1" si="330"/>
        <v>#VALUE!</v>
      </c>
      <c r="DY247" s="391" t="e">
        <f t="shared" ca="1" si="331"/>
        <v>#VALUE!</v>
      </c>
      <c r="DZ247" s="389" t="e">
        <f t="shared" ca="1" si="332"/>
        <v>#VALUE!</v>
      </c>
      <c r="EA247" s="389" t="e">
        <f t="shared" ca="1" si="333"/>
        <v>#VALUE!</v>
      </c>
      <c r="EB247" s="393" t="e">
        <f t="shared" ca="1" si="334"/>
        <v>#VALUE!</v>
      </c>
      <c r="EC247" s="389" t="e">
        <f t="shared" ca="1" si="335"/>
        <v>#VALUE!</v>
      </c>
      <c r="ED247" s="389"/>
      <c r="EE247" s="372"/>
      <c r="EF247" s="392"/>
      <c r="EG247" s="372"/>
      <c r="EH247" s="372"/>
      <c r="EI247" s="372"/>
      <c r="EJ247" s="372"/>
      <c r="EK247" s="372"/>
      <c r="EL247" s="372"/>
      <c r="EM247" s="372"/>
      <c r="EN247" s="372"/>
      <c r="EO247" s="372"/>
      <c r="EP247" s="372"/>
      <c r="EQ247" s="372"/>
      <c r="ER247" s="372"/>
      <c r="ES247" s="372"/>
      <c r="ET247" s="372"/>
    </row>
    <row r="248" spans="1:150" x14ac:dyDescent="0.2">
      <c r="A248" s="372"/>
      <c r="B248" s="372">
        <v>240</v>
      </c>
      <c r="C248" s="372" t="s">
        <v>311</v>
      </c>
      <c r="D248" s="388"/>
      <c r="E248" s="388"/>
      <c r="F248" s="19"/>
      <c r="G248" s="372"/>
      <c r="H248" s="389">
        <f t="shared" ca="1" si="351"/>
        <v>5.8709011716347606</v>
      </c>
      <c r="I248" s="389">
        <f ca="1">'Site&amp;Soil'!$F$173*EXP('Site&amp;Soil'!$F$174*H248)</f>
        <v>0</v>
      </c>
      <c r="J248" s="389">
        <f t="shared" ca="1" si="270"/>
        <v>0.45000000000000007</v>
      </c>
      <c r="K248" s="389">
        <f t="shared" ca="1" si="354"/>
        <v>0.2566091252630372</v>
      </c>
      <c r="L248" s="390">
        <f t="shared" ca="1" si="271"/>
        <v>3.3732395446249017E-3</v>
      </c>
      <c r="M248" s="391">
        <f t="shared" si="272"/>
        <v>0</v>
      </c>
      <c r="N248" s="392">
        <f t="shared" si="273"/>
        <v>0</v>
      </c>
      <c r="O248" s="392">
        <f t="shared" ca="1" si="336"/>
        <v>4242.937756668146</v>
      </c>
      <c r="P248" s="391">
        <f t="shared" ca="1" si="337"/>
        <v>0.1735076054785987</v>
      </c>
      <c r="Q248" s="391">
        <f t="shared" ca="1" si="274"/>
        <v>1.431244542617506E-3</v>
      </c>
      <c r="R248" s="391">
        <f t="shared" ca="1" si="275"/>
        <v>1.7674579401480336E-4</v>
      </c>
      <c r="S248" s="391">
        <f t="shared" ca="1" si="276"/>
        <v>2.7877749968948941E-3</v>
      </c>
      <c r="T248" s="389">
        <f t="shared" ca="1" si="277"/>
        <v>5.8736889466316553</v>
      </c>
      <c r="U248" s="389">
        <f t="shared" ca="1" si="278"/>
        <v>0.39316002598424493</v>
      </c>
      <c r="V248" s="393">
        <f t="shared" ca="1" si="279"/>
        <v>2.385230741232609E-3</v>
      </c>
      <c r="W248" s="389">
        <f t="shared" ca="1" si="280"/>
        <v>-5.300512758294686E-3</v>
      </c>
      <c r="X248" s="394"/>
      <c r="Y248" s="372"/>
      <c r="Z248" s="389">
        <f t="shared" ca="1" si="352"/>
        <v>6.8542346499646793</v>
      </c>
      <c r="AA248" s="389">
        <f ca="1">'Site&amp;Soil'!$G$173*EXP('Site&amp;Soil'!$G$174*Z248)</f>
        <v>0</v>
      </c>
      <c r="AB248" s="389">
        <f t="shared" ca="1" si="281"/>
        <v>0.41625000000000001</v>
      </c>
      <c r="AC248" s="389">
        <f t="shared" si="355"/>
        <v>0</v>
      </c>
      <c r="AD248" s="390">
        <f t="shared" ca="1" si="282"/>
        <v>0</v>
      </c>
      <c r="AE248" s="391">
        <f t="shared" si="283"/>
        <v>0</v>
      </c>
      <c r="AF248" s="392">
        <f t="shared" si="284"/>
        <v>0</v>
      </c>
      <c r="AG248" s="392">
        <f t="shared" ca="1" si="338"/>
        <v>0</v>
      </c>
      <c r="AH248" s="391">
        <f t="shared" ca="1" si="339"/>
        <v>0</v>
      </c>
      <c r="AI248" s="391">
        <f t="shared" ca="1" si="285"/>
        <v>0</v>
      </c>
      <c r="AJ248" s="391">
        <f t="shared" ca="1" si="286"/>
        <v>0</v>
      </c>
      <c r="AK248" s="391">
        <f t="shared" ca="1" si="287"/>
        <v>4.2461452015568374E-4</v>
      </c>
      <c r="AL248" s="389">
        <f t="shared" ca="1" si="288"/>
        <v>6.8546592644848348</v>
      </c>
      <c r="AM248" s="389">
        <f t="shared" ca="1" si="289"/>
        <v>0.77200191884181246</v>
      </c>
      <c r="AN248" s="393">
        <f t="shared" ca="1" si="290"/>
        <v>0</v>
      </c>
      <c r="AO248" s="389">
        <f t="shared" ca="1" si="291"/>
        <v>5.7302840630212831E-3</v>
      </c>
      <c r="AP248" s="394"/>
      <c r="AQ248" s="372"/>
      <c r="AR248" s="389">
        <f t="shared" ca="1" si="353"/>
        <v>4.7599999999999927</v>
      </c>
      <c r="AS248" s="389">
        <f ca="1">'Site&amp;Soil'!$H$173*EXP('Site&amp;Soil'!$H$174*AR248)</f>
        <v>0</v>
      </c>
      <c r="AT248" s="389">
        <f t="shared" ca="1" si="292"/>
        <v>0.38250000000000001</v>
      </c>
      <c r="AU248" s="389">
        <f t="shared" si="356"/>
        <v>0</v>
      </c>
      <c r="AV248" s="390">
        <f t="shared" ca="1" si="293"/>
        <v>0</v>
      </c>
      <c r="AW248" s="391">
        <f t="shared" si="294"/>
        <v>0</v>
      </c>
      <c r="AX248" s="392">
        <f t="shared" si="295"/>
        <v>0</v>
      </c>
      <c r="AY248" s="392">
        <f t="shared" ca="1" si="340"/>
        <v>0</v>
      </c>
      <c r="AZ248" s="391">
        <f t="shared" ca="1" si="341"/>
        <v>0</v>
      </c>
      <c r="BA248" s="391">
        <f t="shared" ca="1" si="296"/>
        <v>0</v>
      </c>
      <c r="BB248" s="391">
        <f t="shared" ca="1" si="297"/>
        <v>0</v>
      </c>
      <c r="BC248" s="391">
        <f t="shared" ca="1" si="298"/>
        <v>0</v>
      </c>
      <c r="BD248" s="389">
        <f t="shared" ca="1" si="299"/>
        <v>4.7599999999999927</v>
      </c>
      <c r="BE248" s="389">
        <f t="shared" ca="1" si="300"/>
        <v>0.13769999999999707</v>
      </c>
      <c r="BF248" s="393">
        <f t="shared" ca="1" si="301"/>
        <v>0</v>
      </c>
      <c r="BG248" s="389">
        <f t="shared" ca="1" si="302"/>
        <v>0</v>
      </c>
      <c r="BH248" s="394"/>
      <c r="BI248" s="372"/>
      <c r="BJ248" s="392"/>
      <c r="BK248" s="372"/>
      <c r="BL248" s="372"/>
      <c r="BM248" s="372"/>
      <c r="BN248" s="372"/>
      <c r="BO248" s="372"/>
      <c r="BP248" s="372"/>
      <c r="BQ248" s="372"/>
      <c r="BR248" s="372"/>
      <c r="BS248" s="372"/>
      <c r="BT248" s="372"/>
      <c r="BU248" s="372"/>
      <c r="BV248" s="372"/>
      <c r="BW248" s="372"/>
      <c r="BX248" s="372"/>
      <c r="BZ248" s="388"/>
      <c r="CA248" s="388"/>
      <c r="CB248" s="19"/>
      <c r="CC248" s="372"/>
      <c r="CD248" s="389" t="e">
        <f t="shared" ca="1" si="342"/>
        <v>#VALUE!</v>
      </c>
      <c r="CE248" s="389" t="e">
        <f ca="1">'Site&amp;Soil'!$F$173*EXP('Site&amp;Soil'!$F$174*CD248)</f>
        <v>#VALUE!</v>
      </c>
      <c r="CF248" s="389" t="e">
        <f t="shared" ca="1" si="303"/>
        <v>#VALUE!</v>
      </c>
      <c r="CG248" s="389">
        <f t="shared" si="357"/>
        <v>0</v>
      </c>
      <c r="CH248" s="390" t="e">
        <f t="shared" ca="1" si="304"/>
        <v>#VALUE!</v>
      </c>
      <c r="CI248" s="391">
        <f t="shared" si="305"/>
        <v>0</v>
      </c>
      <c r="CJ248" s="392">
        <f t="shared" si="306"/>
        <v>0</v>
      </c>
      <c r="CK248" s="392" t="e">
        <f t="shared" ca="1" si="343"/>
        <v>#VALUE!</v>
      </c>
      <c r="CL248" s="391" t="e">
        <f t="shared" ca="1" si="344"/>
        <v>#VALUE!</v>
      </c>
      <c r="CM248" s="391" t="e">
        <f t="shared" ca="1" si="307"/>
        <v>#VALUE!</v>
      </c>
      <c r="CN248" s="391" t="e">
        <f t="shared" ca="1" si="308"/>
        <v>#VALUE!</v>
      </c>
      <c r="CO248" s="391" t="e">
        <f t="shared" ca="1" si="309"/>
        <v>#VALUE!</v>
      </c>
      <c r="CP248" s="389" t="e">
        <f t="shared" ca="1" si="310"/>
        <v>#VALUE!</v>
      </c>
      <c r="CQ248" s="389" t="e">
        <f t="shared" ca="1" si="311"/>
        <v>#VALUE!</v>
      </c>
      <c r="CR248" s="393" t="e">
        <f t="shared" ca="1" si="312"/>
        <v>#VALUE!</v>
      </c>
      <c r="CS248" s="389" t="e">
        <f t="shared" ca="1" si="313"/>
        <v>#VALUE!</v>
      </c>
      <c r="CT248" s="394"/>
      <c r="CU248" s="372"/>
      <c r="CV248" s="389" t="e">
        <f t="shared" ca="1" si="345"/>
        <v>#VALUE!</v>
      </c>
      <c r="CW248" s="389" t="e">
        <f ca="1">'Site&amp;Soil'!$G$173*EXP('Site&amp;Soil'!$G$174*CV248)</f>
        <v>#VALUE!</v>
      </c>
      <c r="CX248" s="389" t="e">
        <f t="shared" ca="1" si="314"/>
        <v>#VALUE!</v>
      </c>
      <c r="CY248" s="389">
        <f t="shared" si="358"/>
        <v>0</v>
      </c>
      <c r="CZ248" s="390" t="e">
        <f t="shared" ca="1" si="315"/>
        <v>#VALUE!</v>
      </c>
      <c r="DA248" s="391">
        <f t="shared" si="316"/>
        <v>0</v>
      </c>
      <c r="DB248" s="392">
        <f t="shared" si="317"/>
        <v>0</v>
      </c>
      <c r="DC248" s="392" t="e">
        <f t="shared" ca="1" si="346"/>
        <v>#VALUE!</v>
      </c>
      <c r="DD248" s="391" t="e">
        <f t="shared" ca="1" si="347"/>
        <v>#VALUE!</v>
      </c>
      <c r="DE248" s="391" t="e">
        <f t="shared" ca="1" si="318"/>
        <v>#VALUE!</v>
      </c>
      <c r="DF248" s="391" t="e">
        <f t="shared" ca="1" si="319"/>
        <v>#VALUE!</v>
      </c>
      <c r="DG248" s="391" t="e">
        <f t="shared" ca="1" si="320"/>
        <v>#VALUE!</v>
      </c>
      <c r="DH248" s="389" t="e">
        <f t="shared" ca="1" si="321"/>
        <v>#VALUE!</v>
      </c>
      <c r="DI248" s="389" t="e">
        <f t="shared" ca="1" si="322"/>
        <v>#VALUE!</v>
      </c>
      <c r="DJ248" s="393" t="e">
        <f t="shared" ca="1" si="323"/>
        <v>#VALUE!</v>
      </c>
      <c r="DK248" s="389" t="e">
        <f t="shared" ca="1" si="324"/>
        <v>#VALUE!</v>
      </c>
      <c r="DL248" s="394"/>
      <c r="DM248" s="372"/>
      <c r="DN248" s="389" t="e">
        <f t="shared" ca="1" si="348"/>
        <v>#VALUE!</v>
      </c>
      <c r="DO248" s="389" t="e">
        <f ca="1">'Site&amp;Soil'!$H$173*EXP('Site&amp;Soil'!$H$174*DN248)</f>
        <v>#VALUE!</v>
      </c>
      <c r="DP248" s="389" t="e">
        <f t="shared" ca="1" si="325"/>
        <v>#VALUE!</v>
      </c>
      <c r="DQ248" s="389">
        <f t="shared" si="359"/>
        <v>0</v>
      </c>
      <c r="DR248" s="390" t="e">
        <f t="shared" ca="1" si="326"/>
        <v>#VALUE!</v>
      </c>
      <c r="DS248" s="391">
        <f t="shared" si="327"/>
        <v>0</v>
      </c>
      <c r="DT248" s="392">
        <f t="shared" si="328"/>
        <v>0</v>
      </c>
      <c r="DU248" s="392" t="e">
        <f t="shared" ca="1" si="349"/>
        <v>#VALUE!</v>
      </c>
      <c r="DV248" s="391" t="e">
        <f t="shared" ca="1" si="350"/>
        <v>#VALUE!</v>
      </c>
      <c r="DW248" s="391" t="e">
        <f t="shared" ca="1" si="329"/>
        <v>#VALUE!</v>
      </c>
      <c r="DX248" s="391" t="e">
        <f t="shared" ca="1" si="330"/>
        <v>#VALUE!</v>
      </c>
      <c r="DY248" s="391" t="e">
        <f t="shared" ca="1" si="331"/>
        <v>#VALUE!</v>
      </c>
      <c r="DZ248" s="389" t="e">
        <f t="shared" ca="1" si="332"/>
        <v>#VALUE!</v>
      </c>
      <c r="EA248" s="389" t="e">
        <f t="shared" ca="1" si="333"/>
        <v>#VALUE!</v>
      </c>
      <c r="EB248" s="393" t="e">
        <f t="shared" ca="1" si="334"/>
        <v>#VALUE!</v>
      </c>
      <c r="EC248" s="389" t="e">
        <f t="shared" ca="1" si="335"/>
        <v>#VALUE!</v>
      </c>
      <c r="ED248" s="389"/>
      <c r="EE248" s="372"/>
      <c r="EF248" s="392"/>
      <c r="EG248" s="372"/>
      <c r="EH248" s="372"/>
      <c r="EI248" s="372"/>
      <c r="EJ248" s="372"/>
      <c r="EK248" s="372"/>
      <c r="EL248" s="372"/>
      <c r="EM248" s="372"/>
      <c r="EN248" s="372"/>
      <c r="EO248" s="372"/>
      <c r="EP248" s="372"/>
      <c r="EQ248" s="372"/>
      <c r="ER248" s="372"/>
      <c r="ES248" s="372"/>
      <c r="ET248" s="372"/>
    </row>
    <row r="249" spans="1:150" x14ac:dyDescent="0.2">
      <c r="A249" s="372"/>
      <c r="B249" s="372"/>
      <c r="C249" s="372"/>
      <c r="D249" s="372"/>
      <c r="E249" s="372"/>
      <c r="F249" s="372"/>
      <c r="G249" s="372"/>
      <c r="H249" s="372"/>
      <c r="I249" s="372"/>
      <c r="J249" s="372"/>
      <c r="K249" s="372"/>
      <c r="L249" s="372"/>
      <c r="M249" s="372"/>
      <c r="N249" s="372"/>
      <c r="O249" s="372"/>
      <c r="P249" s="372"/>
      <c r="Q249" s="372"/>
      <c r="R249" s="372"/>
      <c r="S249" s="372"/>
      <c r="T249" s="372"/>
      <c r="U249" s="372"/>
      <c r="V249" s="372"/>
      <c r="W249" s="372"/>
      <c r="X249" s="372"/>
      <c r="Y249" s="372"/>
      <c r="Z249" s="372"/>
      <c r="AA249" s="372"/>
      <c r="AB249" s="372"/>
      <c r="AC249" s="372"/>
      <c r="AD249" s="372"/>
      <c r="AE249" s="372"/>
      <c r="AF249" s="372"/>
      <c r="AG249" s="372"/>
      <c r="AH249" s="372"/>
      <c r="AI249" s="372"/>
      <c r="AJ249" s="372"/>
      <c r="AK249" s="372"/>
      <c r="AL249" s="372"/>
      <c r="AM249" s="372"/>
      <c r="AN249" s="372"/>
      <c r="AO249" s="372"/>
      <c r="AP249" s="372"/>
      <c r="AQ249" s="372"/>
      <c r="AR249" s="372"/>
      <c r="AS249" s="372"/>
      <c r="AT249" s="372"/>
      <c r="AU249" s="372"/>
      <c r="AV249" s="372"/>
      <c r="AW249" s="372"/>
      <c r="AX249" s="372"/>
      <c r="AY249" s="372"/>
      <c r="AZ249" s="372"/>
      <c r="BA249" s="372"/>
      <c r="BB249" s="372"/>
      <c r="BC249" s="372"/>
      <c r="BD249" s="372"/>
      <c r="BE249" s="372"/>
      <c r="BF249" s="372"/>
      <c r="BG249" s="372"/>
      <c r="BH249" s="372"/>
      <c r="BI249" s="372"/>
      <c r="BJ249" s="372"/>
      <c r="BK249" s="372"/>
      <c r="BL249" s="372"/>
      <c r="BM249" s="372"/>
      <c r="BN249" s="372"/>
      <c r="BO249" s="372"/>
      <c r="BP249" s="372"/>
      <c r="BQ249" s="372"/>
      <c r="BR249" s="372"/>
      <c r="BS249" s="372"/>
      <c r="BT249" s="372"/>
      <c r="BU249" s="372"/>
      <c r="BV249" s="372"/>
      <c r="BW249" s="372"/>
      <c r="BX249" s="372"/>
      <c r="BZ249" s="372"/>
      <c r="CA249" s="372"/>
      <c r="CB249" s="372"/>
      <c r="CC249" s="372"/>
      <c r="CD249" s="372"/>
      <c r="CE249" s="372"/>
      <c r="CF249" s="372"/>
      <c r="CG249" s="372"/>
      <c r="CH249" s="372"/>
      <c r="CI249" s="372"/>
      <c r="CJ249" s="372"/>
      <c r="CK249" s="372"/>
      <c r="CL249" s="372"/>
      <c r="CM249" s="372"/>
      <c r="CN249" s="372"/>
      <c r="CO249" s="372"/>
      <c r="CP249" s="372"/>
      <c r="CQ249" s="372"/>
      <c r="CR249" s="372"/>
      <c r="CS249" s="372"/>
      <c r="CT249" s="372"/>
      <c r="CU249" s="372"/>
      <c r="CV249" s="372"/>
      <c r="CW249" s="372"/>
      <c r="CX249" s="372"/>
      <c r="CY249" s="372"/>
      <c r="CZ249" s="372"/>
      <c r="DA249" s="372"/>
      <c r="DB249" s="372"/>
      <c r="DC249" s="372"/>
      <c r="DD249" s="372"/>
      <c r="DE249" s="372"/>
      <c r="DF249" s="372"/>
      <c r="DG249" s="372"/>
      <c r="DH249" s="372"/>
      <c r="DI249" s="372"/>
      <c r="DJ249" s="372"/>
      <c r="DK249" s="372"/>
      <c r="DL249" s="372"/>
      <c r="DM249" s="372"/>
      <c r="DN249" s="372"/>
      <c r="DO249" s="372"/>
      <c r="DP249" s="372"/>
      <c r="DQ249" s="372"/>
      <c r="DR249" s="372"/>
      <c r="DS249" s="372"/>
      <c r="DT249" s="372"/>
      <c r="DU249" s="372"/>
      <c r="DV249" s="372"/>
      <c r="DW249" s="372"/>
      <c r="DX249" s="372"/>
      <c r="DY249" s="372"/>
      <c r="DZ249" s="372"/>
      <c r="EA249" s="372"/>
      <c r="EB249" s="372"/>
      <c r="EC249" s="372"/>
      <c r="ED249" s="372"/>
      <c r="EE249" s="372"/>
      <c r="EF249" s="372"/>
      <c r="EG249" s="372"/>
      <c r="EH249" s="372"/>
      <c r="EI249" s="372"/>
      <c r="EJ249" s="372"/>
      <c r="EK249" s="372"/>
      <c r="EL249" s="372"/>
      <c r="EM249" s="372"/>
      <c r="EN249" s="372"/>
      <c r="EO249" s="372"/>
      <c r="EP249" s="372"/>
      <c r="EQ249" s="372"/>
      <c r="ER249" s="372"/>
      <c r="ES249" s="372"/>
      <c r="ET249" s="372"/>
    </row>
    <row r="250" spans="1:150" x14ac:dyDescent="0.2">
      <c r="A250" s="372"/>
      <c r="B250" s="372"/>
      <c r="C250" s="372"/>
      <c r="D250" s="372"/>
      <c r="E250" s="372"/>
      <c r="F250" s="372"/>
      <c r="G250" s="372"/>
      <c r="H250" s="372"/>
      <c r="I250" s="372"/>
      <c r="J250" s="396"/>
      <c r="K250" s="396"/>
      <c r="L250" s="396"/>
      <c r="M250" s="396"/>
      <c r="N250" s="396"/>
      <c r="O250" s="396"/>
      <c r="P250" s="396"/>
      <c r="Q250" s="372"/>
      <c r="R250" s="372"/>
      <c r="S250" s="372"/>
      <c r="T250" s="372"/>
      <c r="U250" s="372"/>
      <c r="V250" s="372"/>
      <c r="W250" s="372"/>
      <c r="X250" s="372"/>
      <c r="Y250" s="372"/>
      <c r="Z250" s="372"/>
      <c r="AA250" s="372"/>
      <c r="AB250" s="372"/>
      <c r="AC250" s="372"/>
      <c r="AD250" s="372"/>
      <c r="AE250" s="372"/>
      <c r="AF250" s="372"/>
      <c r="AG250" s="372"/>
      <c r="AH250" s="372"/>
      <c r="AI250" s="372"/>
      <c r="AJ250" s="372"/>
      <c r="AK250" s="372"/>
      <c r="AL250" s="372"/>
      <c r="AM250" s="372"/>
      <c r="AN250" s="372"/>
      <c r="AO250" s="372"/>
      <c r="AP250" s="372"/>
      <c r="AQ250" s="372"/>
      <c r="AR250" s="372"/>
      <c r="AS250" s="372"/>
      <c r="AT250" s="372"/>
      <c r="AU250" s="372"/>
      <c r="AV250" s="372"/>
      <c r="AW250" s="372"/>
      <c r="AX250" s="372"/>
      <c r="AY250" s="372"/>
      <c r="AZ250" s="372"/>
      <c r="BA250" s="372"/>
      <c r="BB250" s="372"/>
      <c r="BC250" s="372"/>
      <c r="BD250" s="372"/>
      <c r="BE250" s="372"/>
      <c r="BF250" s="372"/>
      <c r="BG250" s="372"/>
      <c r="BH250" s="372"/>
      <c r="BI250" s="372"/>
      <c r="BJ250" s="372"/>
      <c r="BK250" s="372"/>
      <c r="BL250" s="372"/>
      <c r="BM250" s="372"/>
      <c r="BN250" s="372"/>
      <c r="BO250" s="372"/>
      <c r="BP250" s="372"/>
      <c r="BQ250" s="372"/>
      <c r="BR250" s="372"/>
      <c r="BS250" s="372"/>
      <c r="BT250" s="372"/>
      <c r="BU250" s="372"/>
      <c r="BV250" s="372"/>
      <c r="BW250" s="372"/>
      <c r="BX250" s="372"/>
      <c r="BZ250" s="372"/>
      <c r="CA250" s="372"/>
      <c r="CB250" s="372"/>
      <c r="CC250" s="372"/>
      <c r="CD250" s="372"/>
      <c r="CE250" s="372"/>
      <c r="CF250" s="396"/>
      <c r="CG250" s="396"/>
      <c r="CH250" s="396"/>
      <c r="CI250" s="396"/>
      <c r="CJ250" s="396"/>
      <c r="CK250" s="396"/>
      <c r="CL250" s="396"/>
      <c r="CM250" s="372"/>
      <c r="CN250" s="372"/>
      <c r="CO250" s="372"/>
      <c r="CP250" s="372"/>
      <c r="CQ250" s="372"/>
      <c r="CR250" s="372"/>
      <c r="CS250" s="372"/>
      <c r="CT250" s="372"/>
      <c r="CU250" s="372"/>
      <c r="CV250" s="372"/>
      <c r="CW250" s="372"/>
      <c r="CX250" s="372"/>
      <c r="CY250" s="372"/>
      <c r="CZ250" s="372"/>
      <c r="DA250" s="372"/>
      <c r="DB250" s="372"/>
      <c r="DC250" s="372"/>
      <c r="DD250" s="372"/>
      <c r="DE250" s="372"/>
      <c r="DF250" s="372"/>
      <c r="DG250" s="372"/>
      <c r="DH250" s="372"/>
      <c r="DI250" s="372"/>
      <c r="DJ250" s="372"/>
      <c r="DK250" s="372"/>
      <c r="DL250" s="372"/>
      <c r="DM250" s="372"/>
      <c r="DN250" s="372"/>
      <c r="DO250" s="372"/>
      <c r="DP250" s="372"/>
      <c r="DQ250" s="372"/>
      <c r="DR250" s="372"/>
      <c r="DS250" s="372"/>
      <c r="DT250" s="372"/>
      <c r="DU250" s="372"/>
      <c r="DV250" s="372"/>
      <c r="DW250" s="372"/>
      <c r="DX250" s="372"/>
      <c r="DY250" s="372"/>
      <c r="DZ250" s="372"/>
      <c r="EA250" s="372"/>
      <c r="EB250" s="372"/>
      <c r="EC250" s="372"/>
      <c r="ED250" s="372"/>
      <c r="EE250" s="372"/>
      <c r="EF250" s="372"/>
      <c r="EG250" s="372"/>
      <c r="EH250" s="372"/>
      <c r="EI250" s="372"/>
      <c r="EJ250" s="372"/>
      <c r="EK250" s="372"/>
      <c r="EL250" s="372"/>
      <c r="EM250" s="372"/>
      <c r="EN250" s="372"/>
      <c r="EO250" s="372"/>
      <c r="EP250" s="372"/>
      <c r="EQ250" s="372"/>
      <c r="ER250" s="372"/>
      <c r="ES250" s="372"/>
      <c r="ET250" s="372"/>
    </row>
    <row r="251" spans="1:150" x14ac:dyDescent="0.2">
      <c r="A251" s="372"/>
      <c r="B251" s="372"/>
      <c r="C251" s="372"/>
      <c r="D251" s="372"/>
      <c r="E251" s="372"/>
      <c r="F251" s="372"/>
      <c r="G251" s="372"/>
      <c r="H251" s="372"/>
      <c r="I251" s="372"/>
      <c r="J251" s="396"/>
      <c r="K251" s="396"/>
      <c r="L251" s="396"/>
      <c r="M251" s="396"/>
      <c r="N251" s="396"/>
      <c r="O251" s="396"/>
      <c r="P251" s="396"/>
      <c r="Q251" s="372"/>
      <c r="R251" s="372"/>
      <c r="S251" s="372"/>
      <c r="T251" s="372"/>
      <c r="U251" s="372"/>
      <c r="V251" s="372"/>
      <c r="W251" s="372"/>
      <c r="X251" s="372"/>
      <c r="Y251" s="372"/>
      <c r="Z251" s="372"/>
      <c r="AA251" s="372"/>
      <c r="AB251" s="372"/>
      <c r="AC251" s="372"/>
      <c r="AD251" s="372"/>
      <c r="AE251" s="372"/>
      <c r="AF251" s="372"/>
      <c r="AG251" s="372"/>
      <c r="AH251" s="372"/>
      <c r="AI251" s="372"/>
      <c r="AJ251" s="372"/>
      <c r="AK251" s="372"/>
      <c r="AL251" s="372"/>
      <c r="AM251" s="372"/>
      <c r="AN251" s="372"/>
      <c r="AO251" s="372"/>
      <c r="AP251" s="372"/>
      <c r="AQ251" s="372"/>
      <c r="AR251" s="372"/>
      <c r="AS251" s="372"/>
      <c r="AT251" s="372"/>
      <c r="AU251" s="372"/>
      <c r="AV251" s="372"/>
      <c r="AW251" s="372"/>
      <c r="AX251" s="372"/>
      <c r="AY251" s="372"/>
      <c r="AZ251" s="372"/>
      <c r="BA251" s="372"/>
      <c r="BB251" s="372"/>
      <c r="BC251" s="372"/>
      <c r="BD251" s="372"/>
      <c r="BE251" s="372"/>
      <c r="BF251" s="372"/>
      <c r="BG251" s="372"/>
      <c r="BH251" s="372"/>
      <c r="BI251" s="372"/>
      <c r="BJ251" s="372"/>
      <c r="BK251" s="372"/>
      <c r="BL251" s="372"/>
      <c r="BM251" s="372"/>
      <c r="BN251" s="372"/>
      <c r="BO251" s="372"/>
      <c r="BP251" s="372"/>
      <c r="BQ251" s="372"/>
      <c r="BR251" s="372"/>
      <c r="BS251" s="372"/>
      <c r="BT251" s="372"/>
      <c r="BU251" s="372"/>
      <c r="BV251" s="372"/>
      <c r="BW251" s="372"/>
      <c r="BX251" s="372"/>
      <c r="BZ251" s="372"/>
      <c r="CA251" s="372"/>
      <c r="CB251" s="372"/>
      <c r="CC251" s="372"/>
      <c r="CD251" s="372"/>
      <c r="CE251" s="372"/>
      <c r="CF251" s="396"/>
      <c r="CG251" s="396"/>
      <c r="CH251" s="396"/>
      <c r="CI251" s="396"/>
      <c r="CJ251" s="396"/>
      <c r="CK251" s="396"/>
      <c r="CL251" s="396"/>
      <c r="CM251" s="372"/>
      <c r="CN251" s="372"/>
      <c r="CO251" s="372"/>
      <c r="CP251" s="372"/>
      <c r="CQ251" s="372"/>
      <c r="CR251" s="372"/>
      <c r="CS251" s="372"/>
      <c r="CT251" s="372"/>
      <c r="CU251" s="372"/>
      <c r="CV251" s="372"/>
      <c r="CW251" s="372"/>
      <c r="CX251" s="372"/>
      <c r="CY251" s="372"/>
      <c r="CZ251" s="372"/>
      <c r="DA251" s="372"/>
      <c r="DB251" s="372"/>
      <c r="DC251" s="372"/>
      <c r="DD251" s="372"/>
      <c r="DE251" s="372"/>
      <c r="DF251" s="372"/>
      <c r="DG251" s="372"/>
      <c r="DH251" s="372"/>
      <c r="DI251" s="372"/>
      <c r="DJ251" s="372"/>
      <c r="DK251" s="372"/>
      <c r="DL251" s="372"/>
      <c r="DM251" s="372"/>
      <c r="DN251" s="372"/>
      <c r="DO251" s="372"/>
      <c r="DP251" s="372"/>
      <c r="DQ251" s="372"/>
      <c r="DR251" s="372"/>
      <c r="DS251" s="372"/>
      <c r="DT251" s="372"/>
      <c r="DU251" s="372"/>
      <c r="DV251" s="372"/>
      <c r="DW251" s="372"/>
      <c r="DX251" s="372"/>
      <c r="DY251" s="372"/>
      <c r="DZ251" s="372"/>
      <c r="EA251" s="372"/>
      <c r="EB251" s="372"/>
      <c r="EC251" s="372"/>
      <c r="ED251" s="372"/>
      <c r="EE251" s="372"/>
      <c r="EF251" s="372"/>
      <c r="EG251" s="372"/>
      <c r="EH251" s="372"/>
      <c r="EI251" s="372"/>
      <c r="EJ251" s="372"/>
      <c r="EK251" s="372"/>
      <c r="EL251" s="372"/>
      <c r="EM251" s="372"/>
      <c r="EN251" s="372"/>
      <c r="EO251" s="372"/>
      <c r="EP251" s="372"/>
      <c r="EQ251" s="372"/>
      <c r="ER251" s="372"/>
      <c r="ES251" s="372"/>
      <c r="ET251" s="372"/>
    </row>
    <row r="252" spans="1:150" ht="15" x14ac:dyDescent="0.25">
      <c r="A252" s="372"/>
      <c r="B252" s="372"/>
      <c r="C252" s="372"/>
      <c r="D252" s="372"/>
      <c r="E252" s="372"/>
      <c r="F252" s="372"/>
      <c r="G252" s="372"/>
      <c r="H252" s="372"/>
      <c r="I252" s="372"/>
      <c r="J252" s="396"/>
      <c r="K252" s="396"/>
      <c r="L252" s="397" t="s">
        <v>410</v>
      </c>
      <c r="M252" s="396"/>
      <c r="N252" s="396"/>
      <c r="O252" s="396"/>
      <c r="P252" s="396"/>
      <c r="Q252" s="372"/>
      <c r="R252" s="372"/>
      <c r="S252" s="372"/>
      <c r="T252" s="372"/>
      <c r="U252" s="372"/>
      <c r="V252" s="372"/>
      <c r="W252" s="372"/>
      <c r="X252" s="372"/>
      <c r="Y252" s="372"/>
      <c r="Z252" s="372"/>
      <c r="AA252" s="372"/>
      <c r="AB252" s="372"/>
      <c r="AC252" s="372"/>
      <c r="AD252" s="372"/>
      <c r="AE252" s="372"/>
      <c r="AF252" s="372"/>
      <c r="AG252" s="372"/>
      <c r="AH252" s="372"/>
      <c r="AI252" s="372"/>
      <c r="AJ252" s="372"/>
      <c r="AK252" s="372"/>
      <c r="AL252" s="372"/>
      <c r="AM252" s="372"/>
      <c r="AN252" s="372"/>
      <c r="AO252" s="372"/>
      <c r="AP252" s="372"/>
      <c r="AQ252" s="372"/>
      <c r="AR252" s="372"/>
      <c r="AS252" s="372"/>
      <c r="AT252" s="372"/>
      <c r="AU252" s="372"/>
      <c r="AV252" s="372"/>
      <c r="AW252" s="372"/>
      <c r="AX252" s="372"/>
      <c r="AY252" s="372"/>
      <c r="AZ252" s="372"/>
      <c r="BA252" s="372"/>
      <c r="BB252" s="372"/>
      <c r="BC252" s="372"/>
      <c r="BD252" s="372"/>
      <c r="BE252" s="372"/>
      <c r="BF252" s="372"/>
      <c r="BG252" s="372"/>
      <c r="BH252" s="372"/>
      <c r="BI252" s="372"/>
      <c r="BJ252" s="372"/>
      <c r="BK252" s="372"/>
      <c r="BL252" s="372"/>
      <c r="BM252" s="372"/>
      <c r="BN252" s="372"/>
      <c r="BO252" s="372"/>
      <c r="BP252" s="372"/>
      <c r="BQ252" s="372"/>
      <c r="BR252" s="372"/>
      <c r="BS252" s="372"/>
      <c r="BT252" s="372"/>
      <c r="BU252" s="372"/>
      <c r="BV252" s="372"/>
      <c r="BW252" s="372"/>
      <c r="BX252" s="372"/>
      <c r="BZ252" s="372"/>
      <c r="CA252" s="372"/>
      <c r="CB252" s="372"/>
      <c r="CC252" s="372"/>
      <c r="CD252" s="372"/>
      <c r="CE252" s="372"/>
      <c r="CF252" s="396"/>
      <c r="CG252" s="396"/>
      <c r="CH252" s="397" t="s">
        <v>410</v>
      </c>
      <c r="CI252" s="396"/>
      <c r="CJ252" s="396"/>
      <c r="CK252" s="396"/>
      <c r="CL252" s="396"/>
      <c r="CM252" s="372"/>
      <c r="CN252" s="372"/>
      <c r="CO252" s="372"/>
      <c r="CP252" s="372"/>
      <c r="CQ252" s="372"/>
      <c r="CR252" s="372"/>
      <c r="CS252" s="372"/>
      <c r="CT252" s="372"/>
      <c r="CU252" s="372"/>
      <c r="CV252" s="372"/>
      <c r="CW252" s="372"/>
      <c r="CX252" s="372"/>
      <c r="CY252" s="372"/>
      <c r="CZ252" s="372"/>
      <c r="DA252" s="372"/>
      <c r="DB252" s="372"/>
      <c r="DC252" s="372"/>
      <c r="DD252" s="372"/>
      <c r="DE252" s="372"/>
      <c r="DF252" s="372"/>
      <c r="DG252" s="372"/>
      <c r="DH252" s="372"/>
      <c r="DI252" s="372"/>
      <c r="DJ252" s="372"/>
      <c r="DK252" s="372"/>
      <c r="DL252" s="372"/>
      <c r="DM252" s="372"/>
      <c r="DN252" s="372"/>
      <c r="DO252" s="372"/>
      <c r="DP252" s="372"/>
      <c r="DQ252" s="372"/>
      <c r="DR252" s="372"/>
      <c r="DS252" s="372"/>
      <c r="DT252" s="372"/>
      <c r="DU252" s="372"/>
      <c r="DV252" s="372"/>
      <c r="DW252" s="372"/>
      <c r="DX252" s="372"/>
      <c r="DY252" s="372"/>
      <c r="DZ252" s="372"/>
      <c r="EA252" s="372"/>
      <c r="EB252" s="372"/>
      <c r="EC252" s="372"/>
      <c r="ED252" s="372"/>
      <c r="EE252" s="372"/>
      <c r="EF252" s="372"/>
      <c r="EG252" s="372"/>
      <c r="EH252" s="372"/>
      <c r="EI252" s="372"/>
      <c r="EJ252" s="372"/>
      <c r="EK252" s="372"/>
      <c r="EL252" s="372"/>
      <c r="EM252" s="372"/>
      <c r="EN252" s="372"/>
      <c r="EO252" s="372"/>
      <c r="EP252" s="372"/>
      <c r="EQ252" s="372"/>
      <c r="ER252" s="372"/>
      <c r="ES252" s="372"/>
      <c r="ET252" s="372"/>
    </row>
    <row r="253" spans="1:150" x14ac:dyDescent="0.2">
      <c r="A253" s="372"/>
      <c r="B253" s="372"/>
      <c r="C253" s="372"/>
      <c r="D253" s="372"/>
      <c r="E253" s="372"/>
      <c r="F253" s="372"/>
      <c r="G253" s="372"/>
      <c r="H253" s="372"/>
      <c r="I253" s="372"/>
      <c r="J253" s="396"/>
      <c r="K253" s="396"/>
      <c r="L253" s="398"/>
      <c r="M253" s="399" t="s">
        <v>202</v>
      </c>
      <c r="N253" s="399" t="s">
        <v>203</v>
      </c>
      <c r="O253" s="399" t="s">
        <v>204</v>
      </c>
      <c r="P253" s="396"/>
      <c r="Q253" s="372"/>
      <c r="R253" s="372"/>
      <c r="S253" s="372"/>
      <c r="T253" s="372"/>
      <c r="U253" s="372"/>
      <c r="V253" s="372"/>
      <c r="W253" s="372"/>
      <c r="X253" s="372"/>
      <c r="Y253" s="372"/>
      <c r="Z253" s="372"/>
      <c r="AA253" s="372"/>
      <c r="AB253" s="372"/>
      <c r="AC253" s="372"/>
      <c r="AD253" s="372"/>
      <c r="AE253" s="372"/>
      <c r="AF253" s="372"/>
      <c r="AG253" s="372"/>
      <c r="AH253" s="372"/>
      <c r="AI253" s="372"/>
      <c r="AJ253" s="372"/>
      <c r="AK253" s="372"/>
      <c r="AL253" s="372"/>
      <c r="AM253" s="372"/>
      <c r="AN253" s="372"/>
      <c r="AO253" s="372"/>
      <c r="AP253" s="372"/>
      <c r="AQ253" s="372"/>
      <c r="AR253" s="372"/>
      <c r="AS253" s="372"/>
      <c r="AT253" s="372"/>
      <c r="AU253" s="372"/>
      <c r="AV253" s="372"/>
      <c r="AW253" s="372"/>
      <c r="AX253" s="372"/>
      <c r="AY253" s="372"/>
      <c r="AZ253" s="372"/>
      <c r="BA253" s="372"/>
      <c r="BB253" s="372"/>
      <c r="BC253" s="372"/>
      <c r="BD253" s="372"/>
      <c r="BE253" s="372"/>
      <c r="BF253" s="372"/>
      <c r="BG253" s="372"/>
      <c r="BH253" s="372"/>
      <c r="BI253" s="372"/>
      <c r="BJ253" s="372"/>
      <c r="BK253" s="372"/>
      <c r="BL253" s="372"/>
      <c r="BM253" s="372"/>
      <c r="BN253" s="372"/>
      <c r="BO253" s="372"/>
      <c r="BP253" s="372"/>
      <c r="BQ253" s="372"/>
      <c r="BR253" s="372"/>
      <c r="BS253" s="372"/>
      <c r="BT253" s="372"/>
      <c r="BU253" s="372"/>
      <c r="BV253" s="372"/>
      <c r="BW253" s="372"/>
      <c r="BX253" s="372"/>
      <c r="BZ253" s="372"/>
      <c r="CA253" s="372"/>
      <c r="CB253" s="372"/>
      <c r="CC253" s="372"/>
      <c r="CD253" s="372"/>
      <c r="CE253" s="372"/>
      <c r="CF253" s="396"/>
      <c r="CG253" s="396"/>
      <c r="CH253" s="398"/>
      <c r="CI253" s="399" t="s">
        <v>202</v>
      </c>
      <c r="CJ253" s="399" t="s">
        <v>203</v>
      </c>
      <c r="CK253" s="399" t="s">
        <v>204</v>
      </c>
      <c r="CL253" s="396"/>
      <c r="CM253" s="372"/>
      <c r="CN253" s="372"/>
      <c r="CO253" s="372"/>
      <c r="CP253" s="372"/>
      <c r="CQ253" s="372"/>
      <c r="CR253" s="372"/>
      <c r="CS253" s="372"/>
      <c r="CT253" s="372"/>
      <c r="CU253" s="372"/>
      <c r="CV253" s="372"/>
      <c r="CW253" s="372"/>
      <c r="CX253" s="372"/>
      <c r="CY253" s="372"/>
      <c r="CZ253" s="372"/>
      <c r="DA253" s="372"/>
      <c r="DB253" s="372"/>
      <c r="DC253" s="372"/>
      <c r="DD253" s="372"/>
      <c r="DE253" s="372"/>
      <c r="DF253" s="372"/>
      <c r="DG253" s="372"/>
      <c r="DH253" s="372"/>
      <c r="DI253" s="372"/>
      <c r="DJ253" s="372"/>
      <c r="DK253" s="372"/>
      <c r="DL253" s="372"/>
      <c r="DM253" s="372"/>
      <c r="DN253" s="372"/>
      <c r="DO253" s="372"/>
      <c r="DP253" s="372"/>
      <c r="DQ253" s="372"/>
      <c r="DR253" s="372"/>
      <c r="DS253" s="372"/>
      <c r="DT253" s="372"/>
      <c r="DU253" s="372"/>
      <c r="DV253" s="372"/>
      <c r="DW253" s="372"/>
      <c r="DX253" s="372"/>
      <c r="DY253" s="372"/>
      <c r="DZ253" s="372"/>
      <c r="EA253" s="372"/>
      <c r="EB253" s="372"/>
      <c r="EC253" s="372"/>
      <c r="ED253" s="372"/>
      <c r="EE253" s="372"/>
      <c r="EF253" s="372"/>
      <c r="EG253" s="372"/>
      <c r="EH253" s="372"/>
      <c r="EI253" s="372"/>
      <c r="EJ253" s="372"/>
      <c r="EK253" s="372"/>
      <c r="EL253" s="372"/>
      <c r="EM253" s="372"/>
      <c r="EN253" s="372"/>
      <c r="EO253" s="372"/>
      <c r="EP253" s="372"/>
      <c r="EQ253" s="372"/>
      <c r="ER253" s="372"/>
      <c r="ES253" s="372"/>
      <c r="ET253" s="372"/>
    </row>
    <row r="254" spans="1:150" x14ac:dyDescent="0.2">
      <c r="A254" s="372"/>
      <c r="B254" s="372"/>
      <c r="C254" s="372"/>
      <c r="D254" s="372"/>
      <c r="E254" s="372"/>
      <c r="F254" s="372"/>
      <c r="G254" s="372"/>
      <c r="H254" s="372"/>
      <c r="I254" s="372"/>
      <c r="J254" s="396"/>
      <c r="K254" s="396"/>
      <c r="L254" s="396" t="s">
        <v>411</v>
      </c>
      <c r="M254" s="400">
        <f ca="1">SUM(M9:M248)</f>
        <v>1.7860000000000003</v>
      </c>
      <c r="N254" s="400">
        <f ca="1">SUM(AE9:AE248)</f>
        <v>0</v>
      </c>
      <c r="O254" s="400">
        <f ca="1">SUM(AW9:AW248)</f>
        <v>0</v>
      </c>
      <c r="P254" s="396"/>
      <c r="Q254" s="372"/>
      <c r="R254" s="372"/>
      <c r="S254" s="372"/>
      <c r="T254" s="372"/>
      <c r="U254" s="372"/>
      <c r="V254" s="372"/>
      <c r="W254" s="372"/>
      <c r="X254" s="372"/>
      <c r="Y254" s="372"/>
      <c r="Z254" s="372"/>
      <c r="AA254" s="372"/>
      <c r="AB254" s="372"/>
      <c r="AC254" s="372"/>
      <c r="AD254" s="372"/>
      <c r="AE254" s="372"/>
      <c r="AF254" s="372"/>
      <c r="AG254" s="372"/>
      <c r="AH254" s="372"/>
      <c r="AI254" s="372"/>
      <c r="AJ254" s="372"/>
      <c r="AK254" s="372"/>
      <c r="AL254" s="372"/>
      <c r="AM254" s="372"/>
      <c r="AN254" s="372"/>
      <c r="AO254" s="372"/>
      <c r="AP254" s="372"/>
      <c r="AQ254" s="372"/>
      <c r="AR254" s="372"/>
      <c r="AS254" s="372"/>
      <c r="AT254" s="372"/>
      <c r="AU254" s="372"/>
      <c r="AV254" s="372"/>
      <c r="AW254" s="372"/>
      <c r="AX254" s="372"/>
      <c r="AY254" s="372"/>
      <c r="AZ254" s="372"/>
      <c r="BA254" s="372"/>
      <c r="BB254" s="372"/>
      <c r="BC254" s="372"/>
      <c r="BD254" s="372"/>
      <c r="BE254" s="372"/>
      <c r="BF254" s="372"/>
      <c r="BG254" s="372"/>
      <c r="BH254" s="372"/>
      <c r="BI254" s="372"/>
      <c r="BJ254" s="372"/>
      <c r="BK254" s="372"/>
      <c r="BL254" s="372"/>
      <c r="BM254" s="372"/>
      <c r="BN254" s="372"/>
      <c r="BO254" s="372"/>
      <c r="BP254" s="372"/>
      <c r="BQ254" s="372"/>
      <c r="BR254" s="372"/>
      <c r="BS254" s="372"/>
      <c r="BT254" s="372"/>
      <c r="BU254" s="372"/>
      <c r="BV254" s="372"/>
      <c r="BW254" s="372"/>
      <c r="BX254" s="372"/>
      <c r="BZ254" s="372"/>
      <c r="CA254" s="372"/>
      <c r="CB254" s="372"/>
      <c r="CC254" s="372"/>
      <c r="CD254" s="372"/>
      <c r="CE254" s="372"/>
      <c r="CF254" s="396"/>
      <c r="CG254" s="396"/>
      <c r="CH254" s="396" t="s">
        <v>411</v>
      </c>
      <c r="CI254" s="400">
        <f ca="1">SUM(CI9:CI248)</f>
        <v>0</v>
      </c>
      <c r="CJ254" s="400">
        <f ca="1">SUM(DA9:DA248)</f>
        <v>0</v>
      </c>
      <c r="CK254" s="400">
        <f ca="1">SUM(DS9:DS248)</f>
        <v>0</v>
      </c>
      <c r="CL254" s="396"/>
      <c r="CM254" s="372"/>
      <c r="CN254" s="372"/>
      <c r="CO254" s="372"/>
      <c r="CP254" s="372"/>
      <c r="CQ254" s="372"/>
      <c r="CR254" s="372"/>
      <c r="CS254" s="372"/>
      <c r="CT254" s="372"/>
      <c r="CU254" s="372"/>
      <c r="CV254" s="372"/>
      <c r="CW254" s="372"/>
      <c r="CX254" s="372"/>
      <c r="CY254" s="372"/>
      <c r="CZ254" s="372"/>
      <c r="DA254" s="372"/>
      <c r="DB254" s="372"/>
      <c r="DC254" s="372"/>
      <c r="DD254" s="372"/>
      <c r="DE254" s="372"/>
      <c r="DF254" s="372"/>
      <c r="DG254" s="372"/>
      <c r="DH254" s="372"/>
      <c r="DI254" s="372"/>
      <c r="DJ254" s="372"/>
      <c r="DK254" s="372"/>
      <c r="DL254" s="372"/>
      <c r="DM254" s="372"/>
      <c r="DN254" s="372"/>
      <c r="DO254" s="372"/>
      <c r="DP254" s="372"/>
      <c r="DQ254" s="372"/>
      <c r="DR254" s="372"/>
      <c r="DS254" s="372"/>
      <c r="DT254" s="372"/>
      <c r="DU254" s="372"/>
      <c r="DV254" s="372"/>
      <c r="DW254" s="372"/>
      <c r="DX254" s="372"/>
      <c r="DY254" s="372"/>
      <c r="DZ254" s="372"/>
      <c r="EA254" s="372"/>
      <c r="EB254" s="372"/>
      <c r="EC254" s="372"/>
      <c r="ED254" s="372"/>
      <c r="EE254" s="372"/>
      <c r="EF254" s="372"/>
      <c r="EG254" s="372"/>
      <c r="EH254" s="372"/>
      <c r="EI254" s="372"/>
      <c r="EJ254" s="372"/>
      <c r="EK254" s="372"/>
      <c r="EL254" s="372"/>
      <c r="EM254" s="372"/>
      <c r="EN254" s="372"/>
      <c r="EO254" s="372"/>
      <c r="EP254" s="372"/>
      <c r="EQ254" s="372"/>
      <c r="ER254" s="372"/>
      <c r="ES254" s="372"/>
      <c r="ET254" s="372"/>
    </row>
    <row r="255" spans="1:150" x14ac:dyDescent="0.2">
      <c r="A255" s="372"/>
      <c r="B255" s="372"/>
      <c r="C255" s="372"/>
      <c r="D255" s="372"/>
      <c r="E255" s="372"/>
      <c r="F255" s="372"/>
      <c r="G255" s="372"/>
      <c r="H255" s="372"/>
      <c r="I255" s="372"/>
      <c r="J255" s="396"/>
      <c r="K255" s="396"/>
      <c r="L255" s="396" t="s">
        <v>412</v>
      </c>
      <c r="M255" s="400"/>
      <c r="N255" s="400">
        <f ca="1">M259</f>
        <v>0.97417347775157714</v>
      </c>
      <c r="O255" s="400">
        <f ca="1">N259</f>
        <v>0</v>
      </c>
      <c r="P255" s="396"/>
      <c r="Q255" s="372"/>
      <c r="R255" s="372"/>
      <c r="S255" s="372"/>
      <c r="T255" s="372"/>
      <c r="U255" s="372"/>
      <c r="V255" s="372"/>
      <c r="W255" s="372"/>
      <c r="X255" s="372"/>
      <c r="Y255" s="372"/>
      <c r="Z255" s="372"/>
      <c r="AA255" s="372"/>
      <c r="AB255" s="372"/>
      <c r="AC255" s="372"/>
      <c r="AD255" s="372"/>
      <c r="AE255" s="372"/>
      <c r="AF255" s="372"/>
      <c r="AG255" s="372"/>
      <c r="AH255" s="372"/>
      <c r="AI255" s="372"/>
      <c r="AJ255" s="372"/>
      <c r="AK255" s="372"/>
      <c r="AL255" s="372"/>
      <c r="AM255" s="372"/>
      <c r="AN255" s="372"/>
      <c r="AO255" s="372"/>
      <c r="AP255" s="372"/>
      <c r="AQ255" s="372"/>
      <c r="AR255" s="372"/>
      <c r="AS255" s="372"/>
      <c r="AT255" s="372"/>
      <c r="AU255" s="372"/>
      <c r="AV255" s="372"/>
      <c r="AW255" s="372"/>
      <c r="AX255" s="372"/>
      <c r="AY255" s="372"/>
      <c r="AZ255" s="372"/>
      <c r="BA255" s="372"/>
      <c r="BB255" s="372"/>
      <c r="BC255" s="372"/>
      <c r="BD255" s="372"/>
      <c r="BE255" s="372"/>
      <c r="BF255" s="372"/>
      <c r="BG255" s="372"/>
      <c r="BH255" s="372"/>
      <c r="BI255" s="372"/>
      <c r="BJ255" s="372"/>
      <c r="BK255" s="372"/>
      <c r="BL255" s="372"/>
      <c r="BM255" s="372"/>
      <c r="BN255" s="372"/>
      <c r="BO255" s="372"/>
      <c r="BP255" s="372"/>
      <c r="BQ255" s="372"/>
      <c r="BR255" s="372"/>
      <c r="BS255" s="372"/>
      <c r="BT255" s="372"/>
      <c r="BU255" s="372"/>
      <c r="BV255" s="372"/>
      <c r="BW255" s="372"/>
      <c r="BX255" s="372"/>
      <c r="BZ255" s="372"/>
      <c r="CA255" s="372"/>
      <c r="CB255" s="372"/>
      <c r="CC255" s="372"/>
      <c r="CD255" s="372"/>
      <c r="CE255" s="372"/>
      <c r="CF255" s="396"/>
      <c r="CG255" s="396"/>
      <c r="CH255" s="396" t="s">
        <v>412</v>
      </c>
      <c r="CI255" s="400"/>
      <c r="CJ255" s="400" t="e">
        <f ca="1">CI259</f>
        <v>#VALUE!</v>
      </c>
      <c r="CK255" s="400" t="e">
        <f ca="1">CJ259</f>
        <v>#VALUE!</v>
      </c>
      <c r="CL255" s="396"/>
      <c r="CM255" s="372"/>
      <c r="CN255" s="372"/>
      <c r="CO255" s="372"/>
      <c r="CP255" s="372"/>
      <c r="CQ255" s="372"/>
      <c r="CR255" s="372"/>
      <c r="CS255" s="372"/>
      <c r="CT255" s="372"/>
      <c r="CU255" s="372"/>
      <c r="CV255" s="372"/>
      <c r="CW255" s="372"/>
      <c r="CX255" s="372"/>
      <c r="CY255" s="372"/>
      <c r="CZ255" s="372"/>
      <c r="DA255" s="372"/>
      <c r="DB255" s="372"/>
      <c r="DC255" s="372"/>
      <c r="DD255" s="372"/>
      <c r="DE255" s="372"/>
      <c r="DF255" s="372"/>
      <c r="DG255" s="372"/>
      <c r="DH255" s="372"/>
      <c r="DI255" s="372"/>
      <c r="DJ255" s="372"/>
      <c r="DK255" s="372"/>
      <c r="DL255" s="372"/>
      <c r="DM255" s="372"/>
      <c r="DN255" s="372"/>
      <c r="DO255" s="372"/>
      <c r="DP255" s="372"/>
      <c r="DQ255" s="372"/>
      <c r="DR255" s="372"/>
      <c r="DS255" s="372"/>
      <c r="DT255" s="372"/>
      <c r="DU255" s="372"/>
      <c r="DV255" s="372"/>
      <c r="DW255" s="372"/>
      <c r="DX255" s="372"/>
      <c r="DY255" s="372"/>
      <c r="DZ255" s="372"/>
      <c r="EA255" s="372"/>
      <c r="EB255" s="372"/>
      <c r="EC255" s="372"/>
      <c r="ED255" s="372"/>
      <c r="EE255" s="372"/>
      <c r="EF255" s="372"/>
      <c r="EG255" s="372"/>
      <c r="EH255" s="372"/>
      <c r="EI255" s="372"/>
      <c r="EJ255" s="372"/>
      <c r="EK255" s="372"/>
      <c r="EL255" s="372"/>
      <c r="EM255" s="372"/>
      <c r="EN255" s="372"/>
      <c r="EO255" s="372"/>
      <c r="EP255" s="372"/>
      <c r="EQ255" s="372"/>
      <c r="ER255" s="372"/>
      <c r="ES255" s="372"/>
      <c r="ET255" s="372"/>
    </row>
    <row r="256" spans="1:150" x14ac:dyDescent="0.2">
      <c r="A256" s="372"/>
      <c r="B256" s="372"/>
      <c r="C256" s="372"/>
      <c r="D256" s="372"/>
      <c r="E256" s="372"/>
      <c r="F256" s="372"/>
      <c r="G256" s="372"/>
      <c r="H256" s="372"/>
      <c r="I256" s="372"/>
      <c r="J256" s="396"/>
      <c r="K256" s="396"/>
      <c r="L256" s="401" t="s">
        <v>413</v>
      </c>
      <c r="M256" s="402">
        <f ca="1">SUM(M254:M255)</f>
        <v>1.7860000000000003</v>
      </c>
      <c r="N256" s="402">
        <f ca="1">SUM(N254:N255)</f>
        <v>0.97417347775157714</v>
      </c>
      <c r="O256" s="402">
        <f ca="1">SUM(O254:O255)</f>
        <v>0</v>
      </c>
      <c r="P256" s="396"/>
      <c r="Q256" s="372"/>
      <c r="R256" s="372"/>
      <c r="S256" s="372"/>
      <c r="T256" s="372"/>
      <c r="U256" s="372"/>
      <c r="V256" s="372"/>
      <c r="W256" s="372"/>
      <c r="X256" s="372"/>
      <c r="Y256" s="372"/>
      <c r="Z256" s="372"/>
      <c r="AA256" s="372"/>
      <c r="AB256" s="372"/>
      <c r="AC256" s="372"/>
      <c r="AD256" s="372"/>
      <c r="AE256" s="372"/>
      <c r="AF256" s="372"/>
      <c r="AG256" s="372"/>
      <c r="AH256" s="372"/>
      <c r="AI256" s="372"/>
      <c r="AJ256" s="372"/>
      <c r="AK256" s="372"/>
      <c r="AL256" s="372"/>
      <c r="AM256" s="372"/>
      <c r="AN256" s="372"/>
      <c r="AO256" s="372"/>
      <c r="AP256" s="372"/>
      <c r="AQ256" s="372"/>
      <c r="AR256" s="372"/>
      <c r="AS256" s="372"/>
      <c r="AT256" s="372"/>
      <c r="AU256" s="372"/>
      <c r="AV256" s="372"/>
      <c r="AW256" s="372"/>
      <c r="AX256" s="372"/>
      <c r="AY256" s="372"/>
      <c r="AZ256" s="372"/>
      <c r="BA256" s="372"/>
      <c r="BB256" s="372"/>
      <c r="BC256" s="372"/>
      <c r="BD256" s="372"/>
      <c r="BE256" s="372"/>
      <c r="BF256" s="372"/>
      <c r="BG256" s="372"/>
      <c r="BH256" s="372"/>
      <c r="BI256" s="372"/>
      <c r="BJ256" s="372"/>
      <c r="BK256" s="372"/>
      <c r="BL256" s="372"/>
      <c r="BM256" s="372"/>
      <c r="BN256" s="372"/>
      <c r="BO256" s="372"/>
      <c r="BP256" s="372"/>
      <c r="BQ256" s="372"/>
      <c r="BR256" s="372"/>
      <c r="BS256" s="372"/>
      <c r="BT256" s="372"/>
      <c r="BU256" s="372"/>
      <c r="BV256" s="372"/>
      <c r="BW256" s="372"/>
      <c r="BX256" s="372"/>
      <c r="BZ256" s="372"/>
      <c r="CA256" s="372"/>
      <c r="CB256" s="372"/>
      <c r="CC256" s="372"/>
      <c r="CD256" s="372"/>
      <c r="CE256" s="372"/>
      <c r="CF256" s="396"/>
      <c r="CG256" s="396"/>
      <c r="CH256" s="401" t="s">
        <v>413</v>
      </c>
      <c r="CI256" s="402">
        <f ca="1">SUM(CI254:CI255)</f>
        <v>0</v>
      </c>
      <c r="CJ256" s="402" t="e">
        <f ca="1">SUM(CJ254:CJ255)</f>
        <v>#VALUE!</v>
      </c>
      <c r="CK256" s="402" t="e">
        <f ca="1">SUM(CK254:CK255)</f>
        <v>#VALUE!</v>
      </c>
      <c r="CL256" s="396"/>
      <c r="CM256" s="372"/>
      <c r="CN256" s="372"/>
      <c r="CO256" s="372"/>
      <c r="CP256" s="372"/>
      <c r="CQ256" s="372"/>
      <c r="CR256" s="372"/>
      <c r="CS256" s="372"/>
      <c r="CT256" s="372"/>
      <c r="CU256" s="372"/>
      <c r="CV256" s="372"/>
      <c r="CW256" s="372"/>
      <c r="CX256" s="372"/>
      <c r="CY256" s="372"/>
      <c r="CZ256" s="372"/>
      <c r="DA256" s="372"/>
      <c r="DB256" s="372"/>
      <c r="DC256" s="372"/>
      <c r="DD256" s="372"/>
      <c r="DE256" s="372"/>
      <c r="DF256" s="372"/>
      <c r="DG256" s="372"/>
      <c r="DH256" s="372"/>
      <c r="DI256" s="372"/>
      <c r="DJ256" s="372"/>
      <c r="DK256" s="372"/>
      <c r="DL256" s="372"/>
      <c r="DM256" s="372"/>
      <c r="DN256" s="372"/>
      <c r="DO256" s="372"/>
      <c r="DP256" s="372"/>
      <c r="DQ256" s="372"/>
      <c r="DR256" s="372"/>
      <c r="DS256" s="372"/>
      <c r="DT256" s="372"/>
      <c r="DU256" s="372"/>
      <c r="DV256" s="372"/>
      <c r="DW256" s="372"/>
      <c r="DX256" s="372"/>
      <c r="DY256" s="372"/>
      <c r="DZ256" s="372"/>
      <c r="EA256" s="372"/>
      <c r="EB256" s="372"/>
      <c r="EC256" s="372"/>
      <c r="ED256" s="372"/>
      <c r="EE256" s="372"/>
      <c r="EF256" s="372"/>
      <c r="EG256" s="372"/>
      <c r="EH256" s="372"/>
      <c r="EI256" s="372"/>
      <c r="EJ256" s="372"/>
      <c r="EK256" s="372"/>
      <c r="EL256" s="372"/>
      <c r="EM256" s="372"/>
      <c r="EN256" s="372"/>
      <c r="EO256" s="372"/>
      <c r="EP256" s="372"/>
      <c r="EQ256" s="372"/>
      <c r="ER256" s="372"/>
      <c r="ES256" s="372"/>
      <c r="ET256" s="372"/>
    </row>
    <row r="257" spans="1:150" x14ac:dyDescent="0.2">
      <c r="A257" s="372"/>
      <c r="B257" s="372"/>
      <c r="C257" s="372"/>
      <c r="D257" s="372"/>
      <c r="E257" s="372"/>
      <c r="F257" s="372"/>
      <c r="G257" s="372"/>
      <c r="H257" s="372"/>
      <c r="I257" s="372"/>
      <c r="J257" s="396"/>
      <c r="K257" s="396"/>
      <c r="L257" s="396"/>
      <c r="M257" s="400"/>
      <c r="N257" s="400"/>
      <c r="O257" s="400"/>
      <c r="P257" s="396"/>
      <c r="Q257" s="372"/>
      <c r="R257" s="372"/>
      <c r="S257" s="372"/>
      <c r="T257" s="372"/>
      <c r="U257" s="372"/>
      <c r="V257" s="372"/>
      <c r="W257" s="372"/>
      <c r="X257" s="372"/>
      <c r="Y257" s="372"/>
      <c r="Z257" s="372"/>
      <c r="AA257" s="372"/>
      <c r="AB257" s="372"/>
      <c r="AC257" s="372"/>
      <c r="AD257" s="372"/>
      <c r="AE257" s="372"/>
      <c r="AF257" s="372"/>
      <c r="AG257" s="372"/>
      <c r="AH257" s="372"/>
      <c r="AI257" s="372"/>
      <c r="AJ257" s="372"/>
      <c r="AK257" s="372"/>
      <c r="AL257" s="372"/>
      <c r="AM257" s="372"/>
      <c r="AN257" s="372"/>
      <c r="AO257" s="372"/>
      <c r="AP257" s="372"/>
      <c r="AQ257" s="372"/>
      <c r="AR257" s="372"/>
      <c r="AS257" s="372"/>
      <c r="AT257" s="372"/>
      <c r="AU257" s="372"/>
      <c r="AV257" s="372"/>
      <c r="AW257" s="372"/>
      <c r="AX257" s="372"/>
      <c r="AY257" s="372"/>
      <c r="AZ257" s="372"/>
      <c r="BA257" s="372"/>
      <c r="BB257" s="372"/>
      <c r="BC257" s="372"/>
      <c r="BD257" s="372"/>
      <c r="BE257" s="372"/>
      <c r="BF257" s="372"/>
      <c r="BG257" s="372"/>
      <c r="BH257" s="372"/>
      <c r="BI257" s="372"/>
      <c r="BJ257" s="372"/>
      <c r="BK257" s="372"/>
      <c r="BL257" s="372"/>
      <c r="BM257" s="372"/>
      <c r="BN257" s="372"/>
      <c r="BO257" s="372"/>
      <c r="BP257" s="372"/>
      <c r="BQ257" s="372"/>
      <c r="BR257" s="372"/>
      <c r="BS257" s="372"/>
      <c r="BT257" s="372"/>
      <c r="BU257" s="372"/>
      <c r="BV257" s="372"/>
      <c r="BW257" s="372"/>
      <c r="BX257" s="372"/>
      <c r="BZ257" s="372"/>
      <c r="CA257" s="372"/>
      <c r="CB257" s="372"/>
      <c r="CC257" s="372"/>
      <c r="CD257" s="372"/>
      <c r="CE257" s="372"/>
      <c r="CF257" s="396"/>
      <c r="CG257" s="396"/>
      <c r="CH257" s="396"/>
      <c r="CI257" s="400"/>
      <c r="CJ257" s="400"/>
      <c r="CK257" s="400"/>
      <c r="CL257" s="396"/>
      <c r="CM257" s="372"/>
      <c r="CN257" s="372"/>
      <c r="CO257" s="372"/>
      <c r="CP257" s="372"/>
      <c r="CQ257" s="372"/>
      <c r="CR257" s="372"/>
      <c r="CS257" s="372"/>
      <c r="CT257" s="372"/>
      <c r="CU257" s="372"/>
      <c r="CV257" s="372"/>
      <c r="CW257" s="372"/>
      <c r="CX257" s="372"/>
      <c r="CY257" s="372"/>
      <c r="CZ257" s="372"/>
      <c r="DA257" s="372"/>
      <c r="DB257" s="372"/>
      <c r="DC257" s="372"/>
      <c r="DD257" s="372"/>
      <c r="DE257" s="372"/>
      <c r="DF257" s="372"/>
      <c r="DG257" s="372"/>
      <c r="DH257" s="372"/>
      <c r="DI257" s="372"/>
      <c r="DJ257" s="372"/>
      <c r="DK257" s="372"/>
      <c r="DL257" s="372"/>
      <c r="DM257" s="372"/>
      <c r="DN257" s="372"/>
      <c r="DO257" s="372"/>
      <c r="DP257" s="372"/>
      <c r="DQ257" s="372"/>
      <c r="DR257" s="372"/>
      <c r="DS257" s="372"/>
      <c r="DT257" s="372"/>
      <c r="DU257" s="372"/>
      <c r="DV257" s="372"/>
      <c r="DW257" s="372"/>
      <c r="DX257" s="372"/>
      <c r="DY257" s="372"/>
      <c r="DZ257" s="372"/>
      <c r="EA257" s="372"/>
      <c r="EB257" s="372"/>
      <c r="EC257" s="372"/>
      <c r="ED257" s="372"/>
      <c r="EE257" s="372"/>
      <c r="EF257" s="372"/>
      <c r="EG257" s="372"/>
      <c r="EH257" s="372"/>
      <c r="EI257" s="372"/>
      <c r="EJ257" s="372"/>
      <c r="EK257" s="372"/>
      <c r="EL257" s="372"/>
      <c r="EM257" s="372"/>
      <c r="EN257" s="372"/>
      <c r="EO257" s="372"/>
      <c r="EP257" s="372"/>
      <c r="EQ257" s="372"/>
      <c r="ER257" s="372"/>
      <c r="ES257" s="372"/>
      <c r="ET257" s="372"/>
    </row>
    <row r="258" spans="1:150" x14ac:dyDescent="0.2">
      <c r="A258" s="372"/>
      <c r="B258" s="372"/>
      <c r="C258" s="372"/>
      <c r="D258" s="372"/>
      <c r="E258" s="372"/>
      <c r="F258" s="372"/>
      <c r="G258" s="372"/>
      <c r="H258" s="372"/>
      <c r="I258" s="372"/>
      <c r="J258" s="396"/>
      <c r="K258" s="396"/>
      <c r="L258" s="396" t="s">
        <v>414</v>
      </c>
      <c r="M258" s="400">
        <f ca="1">SUM(Q9:Q248)-SUM(R9:R248)-SUM(V9:V248)</f>
        <v>0.63975016131244344</v>
      </c>
      <c r="N258" s="400">
        <f ca="1">N256-SUM(N259:N260)</f>
        <v>0.97417347775157714</v>
      </c>
      <c r="O258" s="400">
        <f ca="1">O256-SUM(O259:O260)</f>
        <v>0</v>
      </c>
      <c r="P258" s="396"/>
      <c r="Q258" s="372"/>
      <c r="R258" s="372"/>
      <c r="S258" s="372"/>
      <c r="T258" s="372"/>
      <c r="U258" s="372"/>
      <c r="V258" s="372"/>
      <c r="W258" s="372"/>
      <c r="X258" s="372"/>
      <c r="Y258" s="372"/>
      <c r="Z258" s="372"/>
      <c r="AA258" s="372"/>
      <c r="AB258" s="372"/>
      <c r="AC258" s="372"/>
      <c r="AD258" s="372"/>
      <c r="AE258" s="372"/>
      <c r="AF258" s="372"/>
      <c r="AG258" s="372"/>
      <c r="AH258" s="372"/>
      <c r="AI258" s="372"/>
      <c r="AJ258" s="372"/>
      <c r="AK258" s="372"/>
      <c r="AL258" s="372"/>
      <c r="AM258" s="372"/>
      <c r="AN258" s="372"/>
      <c r="AO258" s="372"/>
      <c r="AP258" s="372"/>
      <c r="AQ258" s="372"/>
      <c r="AR258" s="372"/>
      <c r="AS258" s="372"/>
      <c r="AT258" s="372"/>
      <c r="AU258" s="372"/>
      <c r="AV258" s="372"/>
      <c r="AW258" s="372"/>
      <c r="AX258" s="372"/>
      <c r="AY258" s="372"/>
      <c r="AZ258" s="372"/>
      <c r="BA258" s="372"/>
      <c r="BB258" s="372"/>
      <c r="BC258" s="372"/>
      <c r="BD258" s="372"/>
      <c r="BE258" s="372"/>
      <c r="BF258" s="372"/>
      <c r="BG258" s="372"/>
      <c r="BH258" s="372"/>
      <c r="BI258" s="372"/>
      <c r="BJ258" s="372"/>
      <c r="BK258" s="372"/>
      <c r="BL258" s="372"/>
      <c r="BM258" s="372"/>
      <c r="BN258" s="372"/>
      <c r="BO258" s="372"/>
      <c r="BP258" s="372"/>
      <c r="BQ258" s="372"/>
      <c r="BR258" s="372"/>
      <c r="BS258" s="372"/>
      <c r="BT258" s="372"/>
      <c r="BU258" s="372"/>
      <c r="BV258" s="372"/>
      <c r="BW258" s="372"/>
      <c r="BX258" s="372"/>
      <c r="BZ258" s="372"/>
      <c r="CA258" s="372"/>
      <c r="CB258" s="372"/>
      <c r="CC258" s="372"/>
      <c r="CD258" s="372"/>
      <c r="CE258" s="372"/>
      <c r="CF258" s="396"/>
      <c r="CG258" s="396"/>
      <c r="CH258" s="396" t="s">
        <v>414</v>
      </c>
      <c r="CI258" s="400" t="e">
        <f ca="1">SUM(CM9:CM248)-SUM(CN9:CN248)-SUM(CR9:CR248)</f>
        <v>#VALUE!</v>
      </c>
      <c r="CJ258" s="400" t="e">
        <f ca="1">CJ256-SUM(CJ259:CJ260)</f>
        <v>#VALUE!</v>
      </c>
      <c r="CK258" s="400" t="e">
        <f ca="1">CK256-SUM(CK259:CK260)</f>
        <v>#VALUE!</v>
      </c>
      <c r="CL258" s="396"/>
      <c r="CM258" s="372"/>
      <c r="CN258" s="372"/>
      <c r="CO258" s="372"/>
      <c r="CP258" s="372"/>
      <c r="CQ258" s="372"/>
      <c r="CR258" s="372"/>
      <c r="CS258" s="372"/>
      <c r="CT258" s="372"/>
      <c r="CU258" s="372"/>
      <c r="CV258" s="372"/>
      <c r="CW258" s="372"/>
      <c r="CX258" s="372"/>
      <c r="CY258" s="372"/>
      <c r="CZ258" s="372"/>
      <c r="DA258" s="372"/>
      <c r="DB258" s="372"/>
      <c r="DC258" s="372"/>
      <c r="DD258" s="372"/>
      <c r="DE258" s="372"/>
      <c r="DF258" s="372"/>
      <c r="DG258" s="372"/>
      <c r="DH258" s="372"/>
      <c r="DI258" s="372"/>
      <c r="DJ258" s="372"/>
      <c r="DK258" s="372"/>
      <c r="DL258" s="372"/>
      <c r="DM258" s="372"/>
      <c r="DN258" s="372"/>
      <c r="DO258" s="372"/>
      <c r="DP258" s="372"/>
      <c r="DQ258" s="372"/>
      <c r="DR258" s="372"/>
      <c r="DS258" s="372"/>
      <c r="DT258" s="372"/>
      <c r="DU258" s="372"/>
      <c r="DV258" s="372"/>
      <c r="DW258" s="372"/>
      <c r="DX258" s="372"/>
      <c r="DY258" s="372"/>
      <c r="DZ258" s="372"/>
      <c r="EA258" s="372"/>
      <c r="EB258" s="372"/>
      <c r="EC258" s="372"/>
      <c r="ED258" s="372"/>
      <c r="EE258" s="372"/>
      <c r="EF258" s="372"/>
      <c r="EG258" s="372"/>
      <c r="EH258" s="372"/>
      <c r="EI258" s="372"/>
      <c r="EJ258" s="372"/>
      <c r="EK258" s="372"/>
      <c r="EL258" s="372"/>
      <c r="EM258" s="372"/>
      <c r="EN258" s="372"/>
      <c r="EO258" s="372"/>
      <c r="EP258" s="372"/>
      <c r="EQ258" s="372"/>
      <c r="ER258" s="372"/>
      <c r="ES258" s="372"/>
      <c r="ET258" s="372"/>
    </row>
    <row r="259" spans="1:150" x14ac:dyDescent="0.2">
      <c r="A259" s="372"/>
      <c r="B259" s="372"/>
      <c r="C259" s="372"/>
      <c r="D259" s="372"/>
      <c r="E259" s="372"/>
      <c r="F259" s="372"/>
      <c r="G259" s="372"/>
      <c r="H259" s="372"/>
      <c r="I259" s="372"/>
      <c r="J259" s="396"/>
      <c r="K259" s="396"/>
      <c r="L259" s="396" t="s">
        <v>415</v>
      </c>
      <c r="M259" s="400">
        <f ca="1">SUM(R9:R248)+SUM(V9:V248)</f>
        <v>0.97417347775157714</v>
      </c>
      <c r="N259" s="400">
        <f ca="1">SUM(AJ9:AJ248)+SUM(AN9:AN248)</f>
        <v>0</v>
      </c>
      <c r="O259" s="400">
        <f ca="1">SUM(BB9:BB248)+SUM(BF9:BF248)</f>
        <v>0</v>
      </c>
      <c r="P259" s="396"/>
      <c r="Q259" s="372"/>
      <c r="R259" s="372"/>
      <c r="S259" s="372"/>
      <c r="T259" s="372"/>
      <c r="U259" s="372"/>
      <c r="V259" s="372"/>
      <c r="W259" s="372"/>
      <c r="X259" s="372"/>
      <c r="Y259" s="372"/>
      <c r="Z259" s="372"/>
      <c r="AA259" s="372"/>
      <c r="AB259" s="372"/>
      <c r="AC259" s="372"/>
      <c r="AD259" s="372"/>
      <c r="AE259" s="372"/>
      <c r="AF259" s="372"/>
      <c r="AG259" s="372"/>
      <c r="AH259" s="372"/>
      <c r="AI259" s="372"/>
      <c r="AJ259" s="372"/>
      <c r="AK259" s="372"/>
      <c r="AL259" s="372"/>
      <c r="AM259" s="372"/>
      <c r="AN259" s="372"/>
      <c r="AO259" s="372"/>
      <c r="AP259" s="372"/>
      <c r="AQ259" s="372"/>
      <c r="AR259" s="372"/>
      <c r="AS259" s="372"/>
      <c r="AT259" s="372"/>
      <c r="AU259" s="372"/>
      <c r="AV259" s="372"/>
      <c r="AW259" s="372"/>
      <c r="AX259" s="372"/>
      <c r="AY259" s="372"/>
      <c r="AZ259" s="372"/>
      <c r="BA259" s="372"/>
      <c r="BB259" s="372"/>
      <c r="BC259" s="372"/>
      <c r="BD259" s="372"/>
      <c r="BE259" s="372"/>
      <c r="BF259" s="372"/>
      <c r="BG259" s="372"/>
      <c r="BH259" s="372"/>
      <c r="BI259" s="372"/>
      <c r="BJ259" s="372"/>
      <c r="BK259" s="372"/>
      <c r="BL259" s="372"/>
      <c r="BM259" s="372"/>
      <c r="BN259" s="372"/>
      <c r="BO259" s="372"/>
      <c r="BP259" s="372"/>
      <c r="BQ259" s="372"/>
      <c r="BR259" s="372"/>
      <c r="BS259" s="372"/>
      <c r="BT259" s="372"/>
      <c r="BU259" s="372"/>
      <c r="BV259" s="372"/>
      <c r="BW259" s="372"/>
      <c r="BX259" s="372"/>
      <c r="BZ259" s="372"/>
      <c r="CA259" s="372"/>
      <c r="CB259" s="372"/>
      <c r="CC259" s="372"/>
      <c r="CD259" s="372"/>
      <c r="CE259" s="372"/>
      <c r="CF259" s="396"/>
      <c r="CG259" s="396"/>
      <c r="CH259" s="396" t="s">
        <v>415</v>
      </c>
      <c r="CI259" s="400" t="e">
        <f ca="1">SUM(CN9:CN248)+SUM(CR9:CR248)</f>
        <v>#VALUE!</v>
      </c>
      <c r="CJ259" s="400" t="e">
        <f ca="1">SUM(DF9:DF248)+SUM(DJ9:DJ248)</f>
        <v>#VALUE!</v>
      </c>
      <c r="CK259" s="400" t="e">
        <f ca="1">SUM(DX9:DX248)+SUM(EB9:EB248)</f>
        <v>#VALUE!</v>
      </c>
      <c r="CL259" s="396"/>
      <c r="CM259" s="372"/>
      <c r="CN259" s="372"/>
      <c r="CO259" s="372"/>
      <c r="CP259" s="372"/>
      <c r="CQ259" s="372"/>
      <c r="CR259" s="372"/>
      <c r="CS259" s="372"/>
      <c r="CT259" s="372"/>
      <c r="CU259" s="372"/>
      <c r="CV259" s="372"/>
      <c r="CW259" s="372"/>
      <c r="CX259" s="372"/>
      <c r="CY259" s="372"/>
      <c r="CZ259" s="372"/>
      <c r="DA259" s="372"/>
      <c r="DB259" s="372"/>
      <c r="DC259" s="372"/>
      <c r="DD259" s="372"/>
      <c r="DE259" s="372"/>
      <c r="DF259" s="372"/>
      <c r="DG259" s="372"/>
      <c r="DH259" s="372"/>
      <c r="DI259" s="372"/>
      <c r="DJ259" s="372"/>
      <c r="DK259" s="372"/>
      <c r="DL259" s="372"/>
      <c r="DM259" s="372"/>
      <c r="DN259" s="372"/>
      <c r="DO259" s="372"/>
      <c r="DP259" s="372"/>
      <c r="DQ259" s="372"/>
      <c r="DR259" s="372"/>
      <c r="DS259" s="372"/>
      <c r="DT259" s="372"/>
      <c r="DU259" s="372"/>
      <c r="DV259" s="372"/>
      <c r="DW259" s="372"/>
      <c r="DX259" s="372"/>
      <c r="DY259" s="372"/>
      <c r="DZ259" s="372"/>
      <c r="EA259" s="372"/>
      <c r="EB259" s="372"/>
      <c r="EC259" s="372"/>
      <c r="ED259" s="372"/>
      <c r="EE259" s="372"/>
      <c r="EF259" s="372"/>
      <c r="EG259" s="372"/>
      <c r="EH259" s="372"/>
      <c r="EI259" s="372"/>
      <c r="EJ259" s="372"/>
      <c r="EK259" s="372"/>
      <c r="EL259" s="372"/>
      <c r="EM259" s="372"/>
      <c r="EN259" s="372"/>
      <c r="EO259" s="372"/>
      <c r="EP259" s="372"/>
      <c r="EQ259" s="372"/>
      <c r="ER259" s="372"/>
      <c r="ES259" s="372"/>
      <c r="ET259" s="372"/>
    </row>
    <row r="260" spans="1:150" x14ac:dyDescent="0.2">
      <c r="A260" s="372"/>
      <c r="B260" s="372"/>
      <c r="C260" s="372"/>
      <c r="D260" s="372"/>
      <c r="E260" s="372"/>
      <c r="F260" s="372"/>
      <c r="G260" s="372"/>
      <c r="H260" s="372"/>
      <c r="I260" s="372"/>
      <c r="J260" s="396"/>
      <c r="K260" s="396"/>
      <c r="L260" s="396" t="s">
        <v>416</v>
      </c>
      <c r="M260" s="400">
        <f ca="1">P248-Q248</f>
        <v>0.17207636093598119</v>
      </c>
      <c r="N260" s="400">
        <f ca="1">AH248-AI248</f>
        <v>0</v>
      </c>
      <c r="O260" s="400">
        <f ca="1">AZ248-BA248</f>
        <v>0</v>
      </c>
      <c r="P260" s="396"/>
      <c r="Q260" s="372"/>
      <c r="R260" s="372"/>
      <c r="S260" s="372"/>
      <c r="T260" s="372"/>
      <c r="U260" s="372"/>
      <c r="V260" s="372"/>
      <c r="W260" s="372"/>
      <c r="X260" s="372"/>
      <c r="Y260" s="372"/>
      <c r="Z260" s="372"/>
      <c r="AA260" s="372"/>
      <c r="AB260" s="372"/>
      <c r="AC260" s="372"/>
      <c r="AD260" s="372"/>
      <c r="AE260" s="372"/>
      <c r="AF260" s="372"/>
      <c r="AG260" s="372"/>
      <c r="AH260" s="372"/>
      <c r="AI260" s="372"/>
      <c r="AJ260" s="372"/>
      <c r="AK260" s="372"/>
      <c r="AL260" s="372"/>
      <c r="AM260" s="372"/>
      <c r="AN260" s="372"/>
      <c r="AO260" s="372"/>
      <c r="AP260" s="372"/>
      <c r="AQ260" s="372"/>
      <c r="AR260" s="372"/>
      <c r="AS260" s="372"/>
      <c r="AT260" s="372"/>
      <c r="AU260" s="372"/>
      <c r="AV260" s="372"/>
      <c r="AW260" s="372"/>
      <c r="AX260" s="372"/>
      <c r="AY260" s="372"/>
      <c r="AZ260" s="372"/>
      <c r="BA260" s="372"/>
      <c r="BB260" s="372"/>
      <c r="BC260" s="372"/>
      <c r="BD260" s="372"/>
      <c r="BE260" s="372"/>
      <c r="BF260" s="372"/>
      <c r="BG260" s="372"/>
      <c r="BH260" s="372"/>
      <c r="BI260" s="372"/>
      <c r="BJ260" s="372"/>
      <c r="BK260" s="372"/>
      <c r="BL260" s="372"/>
      <c r="BM260" s="372"/>
      <c r="BN260" s="372"/>
      <c r="BO260" s="372"/>
      <c r="BP260" s="372"/>
      <c r="BQ260" s="372"/>
      <c r="BR260" s="372"/>
      <c r="BS260" s="372"/>
      <c r="BT260" s="372"/>
      <c r="BU260" s="372"/>
      <c r="BV260" s="372"/>
      <c r="BW260" s="372"/>
      <c r="BX260" s="372"/>
      <c r="BZ260" s="372"/>
      <c r="CA260" s="372"/>
      <c r="CB260" s="372"/>
      <c r="CC260" s="372"/>
      <c r="CD260" s="372"/>
      <c r="CE260" s="372"/>
      <c r="CF260" s="396"/>
      <c r="CG260" s="396"/>
      <c r="CH260" s="396" t="s">
        <v>416</v>
      </c>
      <c r="CI260" s="400" t="e">
        <f ca="1">CL248-CM248</f>
        <v>#VALUE!</v>
      </c>
      <c r="CJ260" s="400" t="e">
        <f ca="1">DD248-DE248</f>
        <v>#VALUE!</v>
      </c>
      <c r="CK260" s="400" t="e">
        <f ca="1">DV248-DW248</f>
        <v>#VALUE!</v>
      </c>
      <c r="CL260" s="396"/>
      <c r="CM260" s="372"/>
      <c r="CN260" s="372"/>
      <c r="CO260" s="372"/>
      <c r="CP260" s="372"/>
      <c r="CQ260" s="372"/>
      <c r="CR260" s="372"/>
      <c r="CS260" s="372"/>
      <c r="CT260" s="372"/>
      <c r="CU260" s="372"/>
      <c r="CV260" s="372"/>
      <c r="CW260" s="372"/>
      <c r="CX260" s="372"/>
      <c r="CY260" s="372"/>
      <c r="CZ260" s="372"/>
      <c r="DA260" s="372"/>
      <c r="DB260" s="372"/>
      <c r="DC260" s="372"/>
      <c r="DD260" s="372"/>
      <c r="DE260" s="372"/>
      <c r="DF260" s="372"/>
      <c r="DG260" s="372"/>
      <c r="DH260" s="372"/>
      <c r="DI260" s="372"/>
      <c r="DJ260" s="372"/>
      <c r="DK260" s="372"/>
      <c r="DL260" s="372"/>
      <c r="DM260" s="372"/>
      <c r="DN260" s="372"/>
      <c r="DO260" s="372"/>
      <c r="DP260" s="372"/>
      <c r="DQ260" s="372"/>
      <c r="DR260" s="372"/>
      <c r="DS260" s="372"/>
      <c r="DT260" s="372"/>
      <c r="DU260" s="372"/>
      <c r="DV260" s="372"/>
      <c r="DW260" s="372"/>
      <c r="DX260" s="372"/>
      <c r="DY260" s="372"/>
      <c r="DZ260" s="372"/>
      <c r="EA260" s="372"/>
      <c r="EB260" s="372"/>
      <c r="EC260" s="372"/>
      <c r="ED260" s="372"/>
      <c r="EE260" s="372"/>
      <c r="EF260" s="372"/>
      <c r="EG260" s="372"/>
      <c r="EH260" s="372"/>
      <c r="EI260" s="372"/>
      <c r="EJ260" s="372"/>
      <c r="EK260" s="372"/>
      <c r="EL260" s="372"/>
      <c r="EM260" s="372"/>
      <c r="EN260" s="372"/>
      <c r="EO260" s="372"/>
      <c r="EP260" s="372"/>
      <c r="EQ260" s="372"/>
      <c r="ER260" s="372"/>
      <c r="ES260" s="372"/>
      <c r="ET260" s="372"/>
    </row>
    <row r="261" spans="1:150" x14ac:dyDescent="0.2">
      <c r="A261" s="372"/>
      <c r="B261" s="372"/>
      <c r="C261" s="372"/>
      <c r="D261" s="372"/>
      <c r="E261" s="372"/>
      <c r="F261" s="372"/>
      <c r="G261" s="372"/>
      <c r="H261" s="372"/>
      <c r="I261" s="372"/>
      <c r="J261" s="396"/>
      <c r="K261" s="396"/>
      <c r="L261" s="401" t="s">
        <v>417</v>
      </c>
      <c r="M261" s="402">
        <f ca="1">SUM(M258:M260)</f>
        <v>1.7860000000000018</v>
      </c>
      <c r="N261" s="402">
        <f ca="1">SUM(N258:N260)</f>
        <v>0.97417347775157714</v>
      </c>
      <c r="O261" s="402">
        <f ca="1">SUM(O258:O260)</f>
        <v>0</v>
      </c>
      <c r="P261" s="396"/>
      <c r="Q261" s="372"/>
      <c r="R261" s="372"/>
      <c r="S261" s="372"/>
      <c r="T261" s="372"/>
      <c r="U261" s="372"/>
      <c r="V261" s="372"/>
      <c r="W261" s="372"/>
      <c r="X261" s="372"/>
      <c r="Y261" s="372"/>
      <c r="Z261" s="372"/>
      <c r="AA261" s="372"/>
      <c r="AB261" s="372"/>
      <c r="AC261" s="372"/>
      <c r="AD261" s="372"/>
      <c r="AE261" s="372"/>
      <c r="AF261" s="372"/>
      <c r="AG261" s="372"/>
      <c r="AH261" s="372"/>
      <c r="AI261" s="372"/>
      <c r="AJ261" s="372"/>
      <c r="AK261" s="372"/>
      <c r="AL261" s="372"/>
      <c r="AM261" s="372"/>
      <c r="AN261" s="372"/>
      <c r="AO261" s="372"/>
      <c r="AP261" s="372"/>
      <c r="AQ261" s="372"/>
      <c r="AR261" s="372"/>
      <c r="AS261" s="372"/>
      <c r="AT261" s="372"/>
      <c r="AU261" s="372"/>
      <c r="AV261" s="372"/>
      <c r="AW261" s="372"/>
      <c r="AX261" s="372"/>
      <c r="AY261" s="372"/>
      <c r="AZ261" s="372"/>
      <c r="BA261" s="372"/>
      <c r="BB261" s="372"/>
      <c r="BC261" s="372"/>
      <c r="BD261" s="372"/>
      <c r="BE261" s="372"/>
      <c r="BF261" s="372"/>
      <c r="BG261" s="372"/>
      <c r="BH261" s="372"/>
      <c r="BI261" s="372"/>
      <c r="BJ261" s="372"/>
      <c r="BK261" s="372"/>
      <c r="BL261" s="372"/>
      <c r="BM261" s="372"/>
      <c r="BN261" s="372"/>
      <c r="BO261" s="372"/>
      <c r="BP261" s="372"/>
      <c r="BQ261" s="372"/>
      <c r="BR261" s="372"/>
      <c r="BS261" s="372"/>
      <c r="BT261" s="372"/>
      <c r="BU261" s="372"/>
      <c r="BV261" s="372"/>
      <c r="BW261" s="372"/>
      <c r="BX261" s="372"/>
      <c r="BZ261" s="372"/>
      <c r="CA261" s="372"/>
      <c r="CB261" s="372"/>
      <c r="CC261" s="372"/>
      <c r="CD261" s="372"/>
      <c r="CE261" s="372"/>
      <c r="CF261" s="396"/>
      <c r="CG261" s="396"/>
      <c r="CH261" s="401" t="s">
        <v>417</v>
      </c>
      <c r="CI261" s="402" t="e">
        <f ca="1">SUM(CI258:CI260)</f>
        <v>#VALUE!</v>
      </c>
      <c r="CJ261" s="402" t="e">
        <f ca="1">SUM(CJ258:CJ260)</f>
        <v>#VALUE!</v>
      </c>
      <c r="CK261" s="402" t="e">
        <f ca="1">SUM(CK258:CK260)</f>
        <v>#VALUE!</v>
      </c>
      <c r="CL261" s="396"/>
      <c r="CM261" s="372"/>
      <c r="CN261" s="372"/>
      <c r="CO261" s="372"/>
      <c r="CP261" s="372"/>
      <c r="CQ261" s="372"/>
      <c r="CR261" s="372"/>
      <c r="CS261" s="372"/>
      <c r="CT261" s="372"/>
      <c r="CU261" s="372"/>
      <c r="CV261" s="372"/>
      <c r="CW261" s="372"/>
      <c r="CX261" s="372"/>
      <c r="CY261" s="372"/>
      <c r="CZ261" s="372"/>
      <c r="DA261" s="372"/>
      <c r="DB261" s="372"/>
      <c r="DC261" s="372"/>
      <c r="DD261" s="372"/>
      <c r="DE261" s="372"/>
      <c r="DF261" s="372"/>
      <c r="DG261" s="372"/>
      <c r="DH261" s="372"/>
      <c r="DI261" s="372"/>
      <c r="DJ261" s="372"/>
      <c r="DK261" s="372"/>
      <c r="DL261" s="372"/>
      <c r="DM261" s="372"/>
      <c r="DN261" s="372"/>
      <c r="DO261" s="372"/>
      <c r="DP261" s="372"/>
      <c r="DQ261" s="372"/>
      <c r="DR261" s="372"/>
      <c r="DS261" s="372"/>
      <c r="DT261" s="372"/>
      <c r="DU261" s="372"/>
      <c r="DV261" s="372"/>
      <c r="DW261" s="372"/>
      <c r="DX261" s="372"/>
      <c r="DY261" s="372"/>
      <c r="DZ261" s="372"/>
      <c r="EA261" s="372"/>
      <c r="EB261" s="372"/>
      <c r="EC261" s="372"/>
      <c r="ED261" s="372"/>
      <c r="EE261" s="372"/>
      <c r="EF261" s="372"/>
      <c r="EG261" s="372"/>
      <c r="EH261" s="372"/>
      <c r="EI261" s="372"/>
      <c r="EJ261" s="372"/>
      <c r="EK261" s="372"/>
      <c r="EL261" s="372"/>
      <c r="EM261" s="372"/>
      <c r="EN261" s="372"/>
      <c r="EO261" s="372"/>
      <c r="EP261" s="372"/>
      <c r="EQ261" s="372"/>
      <c r="ER261" s="372"/>
      <c r="ES261" s="372"/>
      <c r="ET261" s="372"/>
    </row>
    <row r="262" spans="1:150" x14ac:dyDescent="0.2">
      <c r="A262" s="372"/>
      <c r="B262" s="372"/>
      <c r="C262" s="372"/>
      <c r="D262" s="372"/>
      <c r="E262" s="372"/>
      <c r="F262" s="372"/>
      <c r="G262" s="372"/>
      <c r="H262" s="372"/>
      <c r="I262" s="372"/>
      <c r="J262" s="396"/>
      <c r="K262" s="396"/>
      <c r="L262" s="396"/>
      <c r="M262" s="396"/>
      <c r="N262" s="396"/>
      <c r="O262" s="396"/>
      <c r="P262" s="396"/>
      <c r="Q262" s="372"/>
      <c r="R262" s="372"/>
      <c r="S262" s="372"/>
      <c r="T262" s="372"/>
      <c r="U262" s="372"/>
      <c r="V262" s="372"/>
      <c r="W262" s="372"/>
      <c r="X262" s="372"/>
      <c r="Y262" s="372"/>
      <c r="Z262" s="372"/>
      <c r="AA262" s="372"/>
      <c r="AB262" s="372"/>
      <c r="AC262" s="372"/>
      <c r="AD262" s="372"/>
      <c r="AE262" s="372"/>
      <c r="AF262" s="372"/>
      <c r="AG262" s="372"/>
      <c r="AH262" s="372"/>
      <c r="AI262" s="372"/>
      <c r="AJ262" s="372"/>
      <c r="AK262" s="372"/>
      <c r="AL262" s="372"/>
      <c r="AM262" s="372"/>
      <c r="AN262" s="372"/>
      <c r="AO262" s="372"/>
      <c r="AP262" s="372"/>
      <c r="AQ262" s="372"/>
      <c r="AR262" s="372"/>
      <c r="AS262" s="372"/>
      <c r="AT262" s="372"/>
      <c r="AU262" s="372"/>
      <c r="AV262" s="372"/>
      <c r="AW262" s="372"/>
      <c r="AX262" s="372"/>
      <c r="AY262" s="372"/>
      <c r="AZ262" s="372"/>
      <c r="BA262" s="372"/>
      <c r="BB262" s="372"/>
      <c r="BC262" s="372"/>
      <c r="BD262" s="372"/>
      <c r="BE262" s="372"/>
      <c r="BF262" s="372"/>
      <c r="BG262" s="372"/>
      <c r="BH262" s="372"/>
      <c r="BI262" s="372"/>
      <c r="BJ262" s="372"/>
      <c r="BK262" s="372"/>
      <c r="BL262" s="372"/>
      <c r="BM262" s="372"/>
      <c r="BN262" s="372"/>
      <c r="BO262" s="372"/>
      <c r="BP262" s="372"/>
      <c r="BQ262" s="372"/>
      <c r="BR262" s="372"/>
      <c r="BS262" s="372"/>
      <c r="BT262" s="372"/>
      <c r="BU262" s="372"/>
      <c r="BV262" s="372"/>
      <c r="BW262" s="372"/>
      <c r="BX262" s="372"/>
    </row>
    <row r="263" spans="1:150" x14ac:dyDescent="0.2">
      <c r="A263" s="372"/>
      <c r="B263" s="372"/>
      <c r="C263" s="372"/>
      <c r="D263" s="372"/>
      <c r="E263" s="372"/>
      <c r="F263" s="372"/>
      <c r="G263" s="372"/>
      <c r="H263" s="372"/>
      <c r="I263" s="372"/>
      <c r="J263" s="396"/>
      <c r="K263" s="396"/>
      <c r="L263" s="396"/>
      <c r="M263" s="396"/>
      <c r="N263" s="396"/>
      <c r="O263" s="396"/>
      <c r="P263" s="396"/>
      <c r="Q263" s="372"/>
      <c r="R263" s="372"/>
      <c r="S263" s="372"/>
      <c r="T263" s="372"/>
      <c r="U263" s="372"/>
      <c r="V263" s="372"/>
      <c r="W263" s="372"/>
      <c r="X263" s="372"/>
      <c r="Y263" s="372"/>
      <c r="Z263" s="372"/>
      <c r="AA263" s="372"/>
      <c r="AB263" s="372"/>
      <c r="AC263" s="372"/>
      <c r="AD263" s="372"/>
      <c r="AE263" s="372"/>
      <c r="AF263" s="372"/>
      <c r="AG263" s="372"/>
      <c r="AH263" s="372"/>
      <c r="AI263" s="372"/>
      <c r="AJ263" s="372"/>
      <c r="AK263" s="372"/>
      <c r="AL263" s="372"/>
      <c r="AM263" s="372"/>
      <c r="AN263" s="372"/>
      <c r="AO263" s="372"/>
      <c r="AP263" s="372"/>
      <c r="AQ263" s="372"/>
      <c r="AR263" s="372"/>
      <c r="AS263" s="372"/>
      <c r="AT263" s="372"/>
      <c r="AU263" s="372"/>
      <c r="AV263" s="372"/>
      <c r="AW263" s="372"/>
      <c r="AX263" s="372"/>
      <c r="AY263" s="372"/>
      <c r="AZ263" s="372"/>
      <c r="BA263" s="372"/>
      <c r="BB263" s="372"/>
      <c r="BC263" s="372"/>
      <c r="BD263" s="372"/>
      <c r="BE263" s="372"/>
      <c r="BF263" s="372"/>
      <c r="BG263" s="372"/>
      <c r="BH263" s="372"/>
      <c r="BI263" s="372"/>
      <c r="BJ263" s="372"/>
      <c r="BK263" s="372"/>
      <c r="BL263" s="372"/>
      <c r="BM263" s="372"/>
      <c r="BN263" s="372"/>
      <c r="BO263" s="372"/>
      <c r="BP263" s="372"/>
      <c r="BQ263" s="372"/>
      <c r="BR263" s="372"/>
      <c r="BS263" s="372"/>
      <c r="BT263" s="372"/>
      <c r="BU263" s="372"/>
      <c r="BV263" s="372"/>
      <c r="BW263" s="372"/>
      <c r="BX263" s="372"/>
    </row>
    <row r="264" spans="1:150" x14ac:dyDescent="0.2">
      <c r="A264" s="372"/>
      <c r="B264" s="372"/>
      <c r="C264" s="372"/>
      <c r="D264" s="372"/>
      <c r="E264" s="372"/>
      <c r="F264" s="372"/>
      <c r="G264" s="372"/>
      <c r="H264" s="372"/>
      <c r="I264" s="372"/>
      <c r="J264" s="396"/>
      <c r="K264" s="396"/>
      <c r="L264" s="396"/>
      <c r="M264" s="396"/>
      <c r="N264" s="396"/>
      <c r="O264" s="396"/>
      <c r="P264" s="396"/>
      <c r="Q264" s="372"/>
      <c r="R264" s="372"/>
      <c r="S264" s="372"/>
      <c r="T264" s="372"/>
      <c r="U264" s="372"/>
      <c r="V264" s="372"/>
      <c r="W264" s="372"/>
      <c r="X264" s="372"/>
      <c r="Y264" s="372"/>
      <c r="Z264" s="372"/>
      <c r="AA264" s="372"/>
      <c r="AB264" s="372"/>
      <c r="AC264" s="372"/>
      <c r="AD264" s="372"/>
      <c r="AE264" s="372"/>
      <c r="AF264" s="372"/>
      <c r="AG264" s="372"/>
      <c r="AH264" s="372"/>
      <c r="AI264" s="372"/>
      <c r="AJ264" s="372"/>
      <c r="AK264" s="372"/>
      <c r="AL264" s="372"/>
      <c r="AM264" s="372"/>
      <c r="AN264" s="372"/>
      <c r="AO264" s="372"/>
      <c r="AP264" s="372"/>
      <c r="AQ264" s="372"/>
      <c r="AR264" s="372"/>
      <c r="AS264" s="372"/>
      <c r="AT264" s="372"/>
      <c r="AU264" s="372"/>
      <c r="AV264" s="372"/>
      <c r="AW264" s="372"/>
      <c r="AX264" s="372"/>
      <c r="AY264" s="372"/>
      <c r="AZ264" s="372"/>
      <c r="BA264" s="372"/>
      <c r="BB264" s="372"/>
      <c r="BC264" s="372"/>
      <c r="BD264" s="372"/>
      <c r="BE264" s="372"/>
      <c r="BF264" s="372"/>
      <c r="BG264" s="372"/>
      <c r="BH264" s="372"/>
      <c r="BI264" s="372"/>
      <c r="BJ264" s="372"/>
      <c r="BK264" s="372"/>
      <c r="BL264" s="372"/>
      <c r="BM264" s="372"/>
      <c r="BN264" s="372"/>
      <c r="BO264" s="372"/>
      <c r="BP264" s="372"/>
      <c r="BQ264" s="372"/>
      <c r="BR264" s="372"/>
      <c r="BS264" s="372"/>
      <c r="BT264" s="372"/>
      <c r="BU264" s="372"/>
      <c r="BV264" s="372"/>
      <c r="BW264" s="372"/>
      <c r="BX264" s="372"/>
    </row>
    <row r="65536" spans="116:116" x14ac:dyDescent="0.2">
      <c r="DL65536" s="394"/>
    </row>
  </sheetData>
  <sheetProtection password="C0B7" sheet="1" objects="1" scenarios="1"/>
  <mergeCells count="2">
    <mergeCell ref="D6:F6"/>
    <mergeCell ref="BZ6:CB6"/>
  </mergeCells>
  <hyperlinks>
    <hyperlink ref="B4" location="Overview!A5" tooltip="Overview" display="Overview"/>
    <hyperlink ref="B5" location="'Site&amp;Soil'!A5" tooltip="Site &amp; soil" display="Site &amp; soil"/>
    <hyperlink ref="B6" location="Apply_Lime!A5" tooltip="Apply lime" display="Apply lime"/>
  </hyperlinks>
  <pageMargins left="0.9055118110236221" right="0.31496062992125984" top="0.74803149606299213" bottom="0.15748031496062992" header="0.31496062992125984" footer="0.31496062992125984"/>
  <pageSetup paperSize="9" scale="91" orientation="portrait" r:id="rId1"/>
  <headerFooter>
    <oddFooter>&amp;LSoil Amelioration Profit Calculator&amp;RPrinted  :&amp;T      &amp;": on ,Regular"&amp;D</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5:Q222"/>
  <sheetViews>
    <sheetView topLeftCell="A7" workbookViewId="0">
      <selection activeCell="H16" sqref="H16"/>
    </sheetView>
  </sheetViews>
  <sheetFormatPr defaultRowHeight="15" x14ac:dyDescent="0.25"/>
  <cols>
    <col min="4" max="4" width="26.7109375" customWidth="1"/>
  </cols>
  <sheetData>
    <row r="15" spans="6:9" x14ac:dyDescent="0.25">
      <c r="F15" s="404"/>
      <c r="G15" s="403" t="s">
        <v>419</v>
      </c>
      <c r="H15" s="404"/>
      <c r="I15" s="404"/>
    </row>
    <row r="16" spans="6:9" x14ac:dyDescent="0.25">
      <c r="F16" s="404"/>
      <c r="G16" s="405" t="s">
        <v>397</v>
      </c>
      <c r="H16" s="406" t="s">
        <v>423</v>
      </c>
      <c r="I16" s="406" t="s">
        <v>371</v>
      </c>
    </row>
    <row r="17" spans="3:9" x14ac:dyDescent="0.25">
      <c r="F17" s="404"/>
      <c r="G17" s="407">
        <v>2012</v>
      </c>
      <c r="H17" s="408">
        <f>'Profit Calculator'!F26</f>
        <v>2</v>
      </c>
      <c r="I17" s="408">
        <f>'Profit Calculator'!F$27</f>
        <v>0</v>
      </c>
    </row>
    <row r="18" spans="3:9" x14ac:dyDescent="0.25">
      <c r="F18" s="404"/>
      <c r="G18" s="407">
        <f t="shared" ref="G18:G36" si="0">G17+1</f>
        <v>2013</v>
      </c>
      <c r="H18" s="408">
        <f>'Profit Calculator'!G26</f>
        <v>0</v>
      </c>
      <c r="I18" s="408">
        <f>'Profit Calculator'!G$27</f>
        <v>0</v>
      </c>
    </row>
    <row r="19" spans="3:9" x14ac:dyDescent="0.25">
      <c r="F19" s="404"/>
      <c r="G19" s="407">
        <f t="shared" si="0"/>
        <v>2014</v>
      </c>
      <c r="H19" s="408">
        <f>'Profit Calculator'!H26</f>
        <v>0</v>
      </c>
      <c r="I19" s="408">
        <f>'Profit Calculator'!H$27</f>
        <v>0</v>
      </c>
    </row>
    <row r="20" spans="3:9" x14ac:dyDescent="0.25">
      <c r="F20" s="404"/>
      <c r="G20" s="407">
        <f t="shared" si="0"/>
        <v>2015</v>
      </c>
      <c r="H20" s="408">
        <f>'Profit Calculator'!I26</f>
        <v>0</v>
      </c>
      <c r="I20" s="408">
        <f>'Profit Calculator'!I$27</f>
        <v>0</v>
      </c>
    </row>
    <row r="21" spans="3:9" x14ac:dyDescent="0.25">
      <c r="F21" s="404"/>
      <c r="G21" s="407">
        <f t="shared" si="0"/>
        <v>2016</v>
      </c>
      <c r="H21" s="408">
        <f>'Profit Calculator'!J26</f>
        <v>0</v>
      </c>
      <c r="I21" s="408">
        <f>'Profit Calculator'!J$27</f>
        <v>0</v>
      </c>
    </row>
    <row r="22" spans="3:9" x14ac:dyDescent="0.25">
      <c r="F22" s="404"/>
      <c r="G22" s="407">
        <f t="shared" si="0"/>
        <v>2017</v>
      </c>
      <c r="H22" s="408">
        <f>'Profit Calculator'!K26</f>
        <v>0</v>
      </c>
      <c r="I22" s="408">
        <f>'Profit Calculator'!K$27</f>
        <v>0</v>
      </c>
    </row>
    <row r="23" spans="3:9" x14ac:dyDescent="0.25">
      <c r="C23" s="404"/>
      <c r="D23" s="404"/>
      <c r="E23" s="404"/>
      <c r="F23" s="404"/>
      <c r="G23" s="407">
        <f t="shared" si="0"/>
        <v>2018</v>
      </c>
      <c r="H23" s="408">
        <f>'Profit Calculator'!L26</f>
        <v>0</v>
      </c>
      <c r="I23" s="408">
        <f>'Profit Calculator'!L27</f>
        <v>0</v>
      </c>
    </row>
    <row r="24" spans="3:9" x14ac:dyDescent="0.25">
      <c r="C24" s="404"/>
      <c r="D24" s="404"/>
      <c r="E24" s="404"/>
      <c r="F24" s="404"/>
      <c r="G24" s="407">
        <f t="shared" si="0"/>
        <v>2019</v>
      </c>
      <c r="H24" s="408">
        <f>'Profit Calculator'!M26</f>
        <v>0</v>
      </c>
      <c r="I24" s="408">
        <f>'Profit Calculator'!M$27</f>
        <v>0</v>
      </c>
    </row>
    <row r="25" spans="3:9" x14ac:dyDescent="0.25">
      <c r="C25" s="404"/>
      <c r="D25" s="404"/>
      <c r="E25" s="404"/>
      <c r="F25" s="404"/>
      <c r="G25" s="407">
        <f t="shared" si="0"/>
        <v>2020</v>
      </c>
      <c r="H25" s="408">
        <f>'Profit Calculator'!N26</f>
        <v>0</v>
      </c>
      <c r="I25" s="408">
        <f>'Profit Calculator'!N$27</f>
        <v>0</v>
      </c>
    </row>
    <row r="26" spans="3:9" x14ac:dyDescent="0.25">
      <c r="C26" s="404"/>
      <c r="D26" s="404"/>
      <c r="E26" s="404"/>
      <c r="F26" s="404"/>
      <c r="G26" s="407">
        <f t="shared" si="0"/>
        <v>2021</v>
      </c>
      <c r="H26" s="408">
        <f>'Profit Calculator'!O26</f>
        <v>0</v>
      </c>
      <c r="I26" s="408">
        <f>'Profit Calculator'!O$27</f>
        <v>0</v>
      </c>
    </row>
    <row r="27" spans="3:9" x14ac:dyDescent="0.25">
      <c r="C27" s="404"/>
      <c r="D27" s="404"/>
      <c r="E27" s="404"/>
      <c r="F27" s="404"/>
      <c r="G27" s="407">
        <f t="shared" si="0"/>
        <v>2022</v>
      </c>
      <c r="H27" s="408"/>
      <c r="I27" s="408"/>
    </row>
    <row r="28" spans="3:9" x14ac:dyDescent="0.25">
      <c r="C28" s="404"/>
      <c r="D28" s="404"/>
      <c r="E28" s="404"/>
      <c r="F28" s="404"/>
      <c r="G28" s="407">
        <f t="shared" si="0"/>
        <v>2023</v>
      </c>
      <c r="H28" s="408"/>
      <c r="I28" s="408"/>
    </row>
    <row r="29" spans="3:9" x14ac:dyDescent="0.25">
      <c r="F29" s="404"/>
      <c r="G29" s="407">
        <f t="shared" si="0"/>
        <v>2024</v>
      </c>
      <c r="H29" s="408"/>
      <c r="I29" s="408"/>
    </row>
    <row r="30" spans="3:9" x14ac:dyDescent="0.25">
      <c r="F30" s="404"/>
      <c r="G30" s="407">
        <f t="shared" si="0"/>
        <v>2025</v>
      </c>
      <c r="H30" s="408"/>
      <c r="I30" s="408"/>
    </row>
    <row r="31" spans="3:9" x14ac:dyDescent="0.25">
      <c r="F31" s="404"/>
      <c r="G31" s="407">
        <f t="shared" si="0"/>
        <v>2026</v>
      </c>
      <c r="H31" s="408"/>
      <c r="I31" s="408"/>
    </row>
    <row r="32" spans="3:9" x14ac:dyDescent="0.25">
      <c r="F32" s="404"/>
      <c r="G32" s="407">
        <f t="shared" si="0"/>
        <v>2027</v>
      </c>
      <c r="H32" s="408"/>
      <c r="I32" s="408"/>
    </row>
    <row r="33" spans="1:17" x14ac:dyDescent="0.25">
      <c r="F33" s="404"/>
      <c r="G33" s="407">
        <f t="shared" si="0"/>
        <v>2028</v>
      </c>
      <c r="H33" s="408"/>
      <c r="I33" s="408"/>
    </row>
    <row r="34" spans="1:17" x14ac:dyDescent="0.25">
      <c r="F34" s="404"/>
      <c r="G34" s="407">
        <f t="shared" si="0"/>
        <v>2029</v>
      </c>
      <c r="H34" s="408"/>
      <c r="I34" s="408"/>
    </row>
    <row r="35" spans="1:17" x14ac:dyDescent="0.25">
      <c r="C35" s="404"/>
      <c r="D35" s="404"/>
      <c r="E35" s="404"/>
      <c r="F35" s="404"/>
      <c r="G35" s="407">
        <f t="shared" si="0"/>
        <v>2030</v>
      </c>
      <c r="H35" s="408"/>
      <c r="I35" s="408"/>
    </row>
    <row r="36" spans="1:17" x14ac:dyDescent="0.25">
      <c r="C36" s="403" t="s">
        <v>430</v>
      </c>
      <c r="D36" s="412"/>
      <c r="E36" s="412"/>
      <c r="F36" s="412"/>
      <c r="G36" s="407">
        <f t="shared" si="0"/>
        <v>2031</v>
      </c>
      <c r="H36" s="408"/>
      <c r="I36" s="408"/>
    </row>
    <row r="37" spans="1:17" x14ac:dyDescent="0.25">
      <c r="C37" s="404"/>
      <c r="D37" s="413">
        <v>1</v>
      </c>
      <c r="E37" s="404">
        <f>VLOOKUP(D37,$C$157:$E$161,3,FALSE)</f>
        <v>1</v>
      </c>
      <c r="F37" s="404"/>
      <c r="G37" s="414" t="s">
        <v>431</v>
      </c>
      <c r="H37" s="415">
        <f>SUM(H17:H36)</f>
        <v>2</v>
      </c>
      <c r="I37" s="415">
        <f>SUM(I17:I36)</f>
        <v>0</v>
      </c>
    </row>
    <row r="38" spans="1:17" x14ac:dyDescent="0.25">
      <c r="C38" s="404"/>
      <c r="D38" s="404"/>
      <c r="E38" s="404"/>
      <c r="F38" s="404"/>
      <c r="G38" s="416" t="s">
        <v>432</v>
      </c>
      <c r="H38" s="417">
        <f>H37*Lime_NV_A</f>
        <v>1.7860000000000003</v>
      </c>
      <c r="I38" s="417">
        <f>I37*Lime_NV_A</f>
        <v>0</v>
      </c>
    </row>
    <row r="42" spans="1:17" x14ac:dyDescent="0.25">
      <c r="A42" s="418"/>
      <c r="B42" s="419"/>
      <c r="Q42" s="420"/>
    </row>
    <row r="43" spans="1:17" x14ac:dyDescent="0.25">
      <c r="A43" s="418"/>
      <c r="B43" s="421"/>
      <c r="Q43" s="422"/>
    </row>
    <row r="44" spans="1:17" x14ac:dyDescent="0.25">
      <c r="A44" s="418"/>
      <c r="B44" s="424"/>
      <c r="K44">
        <v>1</v>
      </c>
      <c r="Q44" s="422"/>
    </row>
    <row r="45" spans="1:17" x14ac:dyDescent="0.25">
      <c r="A45" s="418"/>
      <c r="B45" s="421"/>
      <c r="Q45" s="422"/>
    </row>
    <row r="46" spans="1:17" x14ac:dyDescent="0.25">
      <c r="A46" s="418"/>
      <c r="B46" s="421"/>
      <c r="Q46" s="422"/>
    </row>
    <row r="47" spans="1:17" x14ac:dyDescent="0.25">
      <c r="A47" s="418"/>
      <c r="B47" s="421"/>
      <c r="Q47" s="422"/>
    </row>
    <row r="48" spans="1:17" x14ac:dyDescent="0.25">
      <c r="A48" s="418"/>
      <c r="B48" s="421"/>
      <c r="Q48" s="422"/>
    </row>
    <row r="49" spans="1:17" x14ac:dyDescent="0.25">
      <c r="A49" s="418"/>
      <c r="B49" s="421"/>
      <c r="Q49" s="422"/>
    </row>
    <row r="50" spans="1:17" x14ac:dyDescent="0.25">
      <c r="A50" s="418"/>
      <c r="B50" s="421"/>
      <c r="Q50" s="422"/>
    </row>
    <row r="51" spans="1:17" x14ac:dyDescent="0.25">
      <c r="A51" s="418"/>
      <c r="B51" s="421"/>
      <c r="Q51" s="422"/>
    </row>
    <row r="52" spans="1:17" x14ac:dyDescent="0.25">
      <c r="A52" s="418"/>
      <c r="B52" s="421"/>
      <c r="Q52" s="422"/>
    </row>
    <row r="53" spans="1:17" x14ac:dyDescent="0.25">
      <c r="A53" s="418"/>
      <c r="B53" s="421"/>
      <c r="Q53" s="422"/>
    </row>
    <row r="54" spans="1:17" x14ac:dyDescent="0.25">
      <c r="A54" s="418"/>
      <c r="B54" s="421"/>
      <c r="Q54" s="422"/>
    </row>
    <row r="55" spans="1:17" x14ac:dyDescent="0.25">
      <c r="A55" s="418"/>
      <c r="B55" s="421"/>
      <c r="Q55" s="422"/>
    </row>
    <row r="56" spans="1:17" x14ac:dyDescent="0.25">
      <c r="A56" s="418"/>
      <c r="B56" s="421"/>
      <c r="Q56" s="422"/>
    </row>
    <row r="57" spans="1:17" x14ac:dyDescent="0.25">
      <c r="A57" s="418"/>
      <c r="B57" s="421"/>
      <c r="Q57" s="422"/>
    </row>
    <row r="58" spans="1:17" x14ac:dyDescent="0.25">
      <c r="A58" s="418"/>
      <c r="B58" s="421"/>
      <c r="Q58" s="422"/>
    </row>
    <row r="59" spans="1:17" x14ac:dyDescent="0.25">
      <c r="A59" s="418"/>
      <c r="B59" s="421"/>
      <c r="Q59" s="422"/>
    </row>
    <row r="60" spans="1:17" x14ac:dyDescent="0.25">
      <c r="A60" s="418"/>
      <c r="B60" s="424"/>
      <c r="C60" s="404"/>
      <c r="D60" s="404"/>
      <c r="E60" s="404"/>
      <c r="F60" s="404"/>
      <c r="G60" s="426"/>
      <c r="H60" s="427"/>
      <c r="I60" s="428"/>
      <c r="J60" s="428"/>
      <c r="K60" s="427"/>
      <c r="Q60" s="422"/>
    </row>
    <row r="61" spans="1:17" x14ac:dyDescent="0.25">
      <c r="A61" s="418"/>
      <c r="B61" s="424"/>
      <c r="C61" s="403" t="s">
        <v>433</v>
      </c>
      <c r="D61" s="404"/>
      <c r="E61" s="404"/>
      <c r="F61" s="404"/>
      <c r="G61" s="426"/>
      <c r="H61" s="427"/>
      <c r="I61" s="428"/>
      <c r="J61" s="428"/>
      <c r="K61" s="427"/>
      <c r="Q61" s="422"/>
    </row>
    <row r="62" spans="1:17" x14ac:dyDescent="0.25">
      <c r="A62" s="418"/>
      <c r="B62" s="424"/>
      <c r="C62" s="404"/>
      <c r="D62" s="425"/>
      <c r="E62" s="407" t="s">
        <v>202</v>
      </c>
      <c r="F62" s="407" t="s">
        <v>203</v>
      </c>
      <c r="G62" s="429" t="s">
        <v>204</v>
      </c>
      <c r="H62" s="427"/>
      <c r="I62" s="428"/>
      <c r="J62" s="428"/>
      <c r="K62" s="427"/>
      <c r="Q62" s="422"/>
    </row>
    <row r="63" spans="1:17" x14ac:dyDescent="0.25">
      <c r="A63" s="418"/>
      <c r="B63" s="424"/>
      <c r="C63" s="410" t="s">
        <v>434</v>
      </c>
      <c r="D63" s="430"/>
      <c r="E63" s="415">
        <v>0</v>
      </c>
      <c r="F63" s="415">
        <v>0.25449304494995528</v>
      </c>
      <c r="G63" s="431">
        <v>0</v>
      </c>
      <c r="H63" s="427"/>
      <c r="I63" s="428"/>
      <c r="J63" s="428"/>
      <c r="K63" s="427"/>
      <c r="Q63" s="422"/>
    </row>
    <row r="64" spans="1:17" x14ac:dyDescent="0.25">
      <c r="A64" s="418"/>
      <c r="B64" s="424"/>
      <c r="C64" s="411" t="s">
        <v>435</v>
      </c>
      <c r="D64" s="432"/>
      <c r="E64" s="433"/>
      <c r="F64" s="417">
        <v>0.25449304494995528</v>
      </c>
      <c r="G64" s="434">
        <v>0</v>
      </c>
      <c r="H64" s="427"/>
      <c r="I64" s="428"/>
      <c r="J64" s="428"/>
      <c r="K64" s="427"/>
      <c r="Q64" s="422"/>
    </row>
    <row r="65" spans="1:17" x14ac:dyDescent="0.25">
      <c r="A65" s="418"/>
      <c r="B65" s="424"/>
      <c r="C65" s="409" t="s">
        <v>413</v>
      </c>
      <c r="D65" s="435"/>
      <c r="E65" s="436">
        <v>0</v>
      </c>
      <c r="F65" s="436">
        <v>0</v>
      </c>
      <c r="G65" s="437">
        <v>0</v>
      </c>
      <c r="H65" s="427"/>
      <c r="I65" s="428"/>
      <c r="J65" s="428"/>
      <c r="K65" s="427"/>
      <c r="Q65" s="422"/>
    </row>
    <row r="66" spans="1:17" x14ac:dyDescent="0.25">
      <c r="A66" s="418"/>
      <c r="B66" s="424"/>
      <c r="C66" s="404"/>
      <c r="D66" s="425"/>
      <c r="E66" s="438"/>
      <c r="F66" s="438"/>
      <c r="G66" s="439"/>
      <c r="H66" s="427"/>
      <c r="I66" s="428"/>
      <c r="J66" s="428"/>
      <c r="K66" s="427"/>
      <c r="Q66" s="422"/>
    </row>
    <row r="67" spans="1:17" x14ac:dyDescent="0.25">
      <c r="A67" s="418"/>
      <c r="B67" s="424"/>
      <c r="C67" s="410" t="s">
        <v>436</v>
      </c>
      <c r="D67" s="430"/>
      <c r="E67" s="415">
        <v>0.25449304494995528</v>
      </c>
      <c r="F67" s="415">
        <v>0</v>
      </c>
      <c r="G67" s="431">
        <v>0</v>
      </c>
      <c r="H67" s="427"/>
      <c r="I67" s="428"/>
      <c r="J67" s="428"/>
      <c r="K67" s="427"/>
      <c r="Q67" s="422"/>
    </row>
    <row r="68" spans="1:17" x14ac:dyDescent="0.25">
      <c r="A68" s="418"/>
      <c r="B68" s="424"/>
      <c r="C68" s="404" t="s">
        <v>437</v>
      </c>
      <c r="D68" s="425"/>
      <c r="E68" s="438">
        <v>3.2970030413549552E-3</v>
      </c>
      <c r="F68" s="438">
        <v>0</v>
      </c>
      <c r="G68" s="439">
        <v>0</v>
      </c>
      <c r="H68" s="427"/>
      <c r="I68" s="428"/>
      <c r="J68" s="428"/>
      <c r="K68" s="427"/>
      <c r="Q68" s="422"/>
    </row>
    <row r="69" spans="1:17" x14ac:dyDescent="0.25">
      <c r="A69" s="418"/>
      <c r="B69" s="424"/>
      <c r="C69" s="411" t="s">
        <v>438</v>
      </c>
      <c r="D69" s="432"/>
      <c r="E69" s="417">
        <v>1.7499999999999996</v>
      </c>
      <c r="F69" s="417">
        <v>0.25449304494995528</v>
      </c>
      <c r="G69" s="434">
        <v>0</v>
      </c>
      <c r="H69" s="427"/>
      <c r="I69" s="428"/>
      <c r="J69" s="428"/>
      <c r="K69" s="427"/>
      <c r="Q69" s="422"/>
    </row>
    <row r="70" spans="1:17" x14ac:dyDescent="0.25">
      <c r="A70" s="418"/>
      <c r="B70" s="424"/>
      <c r="C70" s="409" t="s">
        <v>417</v>
      </c>
      <c r="D70" s="435"/>
      <c r="E70" s="436">
        <v>0</v>
      </c>
      <c r="F70" s="436">
        <v>0</v>
      </c>
      <c r="G70" s="437">
        <v>0</v>
      </c>
      <c r="H70" s="427"/>
      <c r="I70" s="428"/>
      <c r="J70" s="428"/>
      <c r="K70" s="427"/>
      <c r="Q70" s="422"/>
    </row>
    <row r="71" spans="1:17" x14ac:dyDescent="0.25">
      <c r="A71" s="418"/>
      <c r="B71" s="424"/>
      <c r="C71" s="404"/>
      <c r="D71" s="404"/>
      <c r="E71" s="404"/>
      <c r="F71" s="404"/>
      <c r="G71" s="426"/>
      <c r="H71" s="427"/>
      <c r="I71" s="428"/>
      <c r="J71" s="428"/>
      <c r="K71" s="427"/>
      <c r="Q71" s="422"/>
    </row>
    <row r="72" spans="1:17" x14ac:dyDescent="0.25">
      <c r="A72" s="418"/>
      <c r="B72" s="424"/>
      <c r="G72" s="426"/>
      <c r="H72" s="427"/>
      <c r="I72" s="428"/>
      <c r="J72" s="428"/>
      <c r="K72" s="427"/>
      <c r="Q72" s="422"/>
    </row>
    <row r="73" spans="1:17" x14ac:dyDescent="0.25">
      <c r="A73" s="418"/>
      <c r="B73" s="424"/>
      <c r="G73" s="426"/>
      <c r="H73" s="427"/>
      <c r="I73" s="428"/>
      <c r="J73" s="428"/>
      <c r="K73" s="427"/>
      <c r="Q73" s="422"/>
    </row>
    <row r="74" spans="1:17" x14ac:dyDescent="0.25">
      <c r="A74" s="418"/>
      <c r="B74" s="424"/>
      <c r="G74" s="426"/>
      <c r="H74" s="427"/>
      <c r="I74" s="428"/>
      <c r="J74" s="428"/>
      <c r="K74" s="427"/>
      <c r="Q74" s="422"/>
    </row>
    <row r="75" spans="1:17" x14ac:dyDescent="0.25">
      <c r="A75" s="418"/>
      <c r="B75" s="424"/>
      <c r="G75" s="426"/>
      <c r="H75" s="427"/>
      <c r="I75" s="428"/>
      <c r="J75" s="428"/>
      <c r="K75" s="427"/>
      <c r="Q75" s="422"/>
    </row>
    <row r="76" spans="1:17" x14ac:dyDescent="0.25">
      <c r="A76" s="418"/>
      <c r="B76" s="424"/>
      <c r="G76" s="426"/>
      <c r="H76" s="427"/>
      <c r="I76" s="428"/>
      <c r="J76" s="428"/>
      <c r="K76" s="427"/>
      <c r="Q76" s="422"/>
    </row>
    <row r="77" spans="1:17" x14ac:dyDescent="0.25">
      <c r="A77" s="418"/>
      <c r="B77" s="424"/>
      <c r="C77" s="404"/>
      <c r="D77" s="404"/>
      <c r="E77" s="404"/>
      <c r="F77" s="404"/>
      <c r="G77" s="426"/>
      <c r="H77" s="427"/>
      <c r="I77" s="428"/>
      <c r="J77" s="428"/>
      <c r="K77" s="427"/>
      <c r="Q77" s="422"/>
    </row>
    <row r="78" spans="1:17" x14ac:dyDescent="0.25">
      <c r="A78" s="418"/>
      <c r="H78" s="427"/>
      <c r="I78" s="428"/>
      <c r="J78" s="428"/>
      <c r="K78" s="427"/>
      <c r="Q78" s="422"/>
    </row>
    <row r="79" spans="1:17" x14ac:dyDescent="0.25">
      <c r="A79" s="418"/>
      <c r="H79" s="427"/>
      <c r="I79" s="428"/>
      <c r="J79" s="428"/>
      <c r="K79" s="427"/>
      <c r="Q79" s="422"/>
    </row>
    <row r="80" spans="1:17" x14ac:dyDescent="0.25">
      <c r="A80" s="418"/>
      <c r="H80" s="427"/>
      <c r="I80" s="428"/>
      <c r="J80" s="428"/>
      <c r="K80" s="427"/>
      <c r="Q80" s="422"/>
    </row>
    <row r="81" spans="1:17" x14ac:dyDescent="0.25">
      <c r="A81" s="418"/>
      <c r="H81" s="418"/>
      <c r="I81" s="423"/>
      <c r="J81" s="423"/>
      <c r="K81" s="418"/>
      <c r="Q81" s="422"/>
    </row>
    <row r="82" spans="1:17" x14ac:dyDescent="0.25">
      <c r="A82" s="418"/>
      <c r="H82" s="418"/>
      <c r="I82" s="423"/>
      <c r="J82" s="423"/>
      <c r="K82" s="418"/>
      <c r="Q82" s="422"/>
    </row>
    <row r="83" spans="1:17" x14ac:dyDescent="0.25">
      <c r="A83" s="418"/>
      <c r="H83" s="418"/>
      <c r="I83" s="423"/>
      <c r="J83" s="423"/>
      <c r="K83" s="418"/>
      <c r="Q83" s="422"/>
    </row>
    <row r="84" spans="1:17" x14ac:dyDescent="0.25">
      <c r="A84" s="418"/>
      <c r="H84" s="418"/>
      <c r="I84" s="423"/>
      <c r="J84" s="423"/>
      <c r="K84" s="418"/>
      <c r="Q84" s="422"/>
    </row>
    <row r="85" spans="1:17" x14ac:dyDescent="0.25">
      <c r="A85" s="418"/>
      <c r="H85" s="418"/>
      <c r="I85" s="423"/>
      <c r="J85" s="423"/>
      <c r="K85" s="418"/>
      <c r="Q85" s="422"/>
    </row>
    <row r="86" spans="1:17" x14ac:dyDescent="0.25">
      <c r="A86" s="418"/>
      <c r="H86" s="418"/>
      <c r="I86" s="423"/>
      <c r="J86" s="423"/>
      <c r="K86" s="418"/>
      <c r="Q86" s="422"/>
    </row>
    <row r="87" spans="1:17" x14ac:dyDescent="0.25">
      <c r="A87" s="418"/>
      <c r="H87" s="418"/>
      <c r="I87" s="423"/>
      <c r="J87" s="423"/>
      <c r="K87" s="418"/>
      <c r="Q87" s="422"/>
    </row>
    <row r="88" spans="1:17" x14ac:dyDescent="0.25">
      <c r="A88" s="418"/>
      <c r="H88" s="418"/>
      <c r="I88" s="423"/>
      <c r="J88" s="423"/>
      <c r="K88" s="418"/>
      <c r="Q88" s="422"/>
    </row>
    <row r="89" spans="1:17" x14ac:dyDescent="0.25">
      <c r="A89" s="418"/>
      <c r="H89" s="418"/>
      <c r="I89" s="423"/>
      <c r="J89" s="423"/>
      <c r="K89" s="418"/>
      <c r="Q89" s="440"/>
    </row>
    <row r="90" spans="1:17" x14ac:dyDescent="0.25">
      <c r="A90" s="418"/>
      <c r="B90" s="418"/>
      <c r="C90" s="418"/>
      <c r="D90" s="418"/>
      <c r="E90" s="418"/>
      <c r="F90" s="418"/>
      <c r="G90" s="418"/>
      <c r="H90" s="418"/>
      <c r="I90" s="418"/>
      <c r="J90" s="418"/>
      <c r="K90" s="418"/>
      <c r="Q90" s="418"/>
    </row>
    <row r="91" spans="1:17" x14ac:dyDescent="0.25">
      <c r="A91" s="418"/>
      <c r="B91" s="418"/>
      <c r="C91" s="418"/>
      <c r="D91" s="418"/>
      <c r="E91" s="418"/>
      <c r="F91" s="418"/>
      <c r="G91" s="418"/>
      <c r="H91" s="418"/>
      <c r="I91" s="418"/>
      <c r="J91" s="418"/>
      <c r="K91" s="418"/>
      <c r="Q91" s="418"/>
    </row>
    <row r="156" spans="3:10" x14ac:dyDescent="0.25">
      <c r="C156" s="441" t="s">
        <v>439</v>
      </c>
      <c r="D156" s="442"/>
      <c r="E156" s="442"/>
      <c r="F156" s="442"/>
      <c r="G156" s="442"/>
      <c r="H156" s="442"/>
      <c r="I156" s="442"/>
      <c r="J156" s="442"/>
    </row>
    <row r="157" spans="3:10" x14ac:dyDescent="0.25">
      <c r="C157" s="443">
        <v>1</v>
      </c>
      <c r="D157" s="443" t="s">
        <v>440</v>
      </c>
      <c r="E157" s="444">
        <v>1</v>
      </c>
      <c r="F157" s="442"/>
      <c r="G157" s="442"/>
      <c r="H157" s="442"/>
      <c r="I157" s="442"/>
      <c r="J157" s="442"/>
    </row>
    <row r="158" spans="3:10" x14ac:dyDescent="0.25">
      <c r="C158" s="445">
        <v>2</v>
      </c>
      <c r="D158" s="445" t="s">
        <v>441</v>
      </c>
      <c r="E158" s="446">
        <v>0</v>
      </c>
      <c r="F158" s="442"/>
      <c r="G158" s="442"/>
      <c r="H158" s="442"/>
      <c r="I158" s="442"/>
      <c r="J158" s="442"/>
    </row>
    <row r="159" spans="3:10" x14ac:dyDescent="0.25">
      <c r="C159" s="445">
        <v>3</v>
      </c>
      <c r="D159" s="445" t="s">
        <v>442</v>
      </c>
      <c r="E159" s="446">
        <v>0.5</v>
      </c>
      <c r="F159" s="442"/>
      <c r="G159" s="442"/>
      <c r="H159" s="442"/>
      <c r="I159" s="442"/>
      <c r="J159" s="442"/>
    </row>
    <row r="160" spans="3:10" x14ac:dyDescent="0.25">
      <c r="C160" s="445">
        <v>4</v>
      </c>
      <c r="D160" s="445" t="s">
        <v>443</v>
      </c>
      <c r="E160" s="446">
        <v>0.7</v>
      </c>
      <c r="F160" s="442"/>
      <c r="G160" s="442"/>
      <c r="H160" s="442"/>
      <c r="I160" s="442"/>
      <c r="J160" s="442"/>
    </row>
    <row r="161" spans="3:10" x14ac:dyDescent="0.25">
      <c r="C161" s="447">
        <v>5</v>
      </c>
      <c r="D161" s="447" t="s">
        <v>444</v>
      </c>
      <c r="E161" s="448">
        <v>0.3</v>
      </c>
      <c r="F161" s="442"/>
      <c r="G161" s="442"/>
      <c r="H161" s="442"/>
      <c r="I161" s="442"/>
      <c r="J161" s="442"/>
    </row>
    <row r="162" spans="3:10" x14ac:dyDescent="0.25">
      <c r="C162" s="372"/>
      <c r="D162" s="372"/>
      <c r="E162" s="372"/>
      <c r="F162" s="442"/>
      <c r="G162" s="442"/>
      <c r="H162" s="442"/>
      <c r="I162" s="442"/>
      <c r="J162" s="442"/>
    </row>
    <row r="163" spans="3:10" x14ac:dyDescent="0.25">
      <c r="C163" s="442"/>
      <c r="D163" s="442"/>
      <c r="E163" s="442"/>
      <c r="F163" s="442"/>
      <c r="G163" s="442"/>
      <c r="H163" s="442"/>
      <c r="I163" s="442"/>
      <c r="J163" s="442"/>
    </row>
    <row r="164" spans="3:10" x14ac:dyDescent="0.25">
      <c r="C164" s="441" t="s">
        <v>445</v>
      </c>
      <c r="D164" s="442"/>
      <c r="E164" s="442"/>
      <c r="F164" s="442"/>
      <c r="G164" s="442"/>
      <c r="H164" s="442"/>
      <c r="I164" s="442"/>
      <c r="J164" s="442"/>
    </row>
    <row r="165" spans="3:10" x14ac:dyDescent="0.25">
      <c r="C165" s="442" t="s">
        <v>446</v>
      </c>
      <c r="D165" s="442"/>
      <c r="E165" s="442"/>
      <c r="F165" s="442"/>
      <c r="G165" s="442" t="s">
        <v>447</v>
      </c>
      <c r="H165" s="442"/>
      <c r="I165" s="442"/>
      <c r="J165" s="442"/>
    </row>
    <row r="166" spans="3:10" ht="24.75" x14ac:dyDescent="0.25">
      <c r="C166" s="449" t="s">
        <v>420</v>
      </c>
      <c r="D166" s="449" t="s">
        <v>421</v>
      </c>
      <c r="E166" s="449" t="s">
        <v>422</v>
      </c>
      <c r="F166" s="442"/>
      <c r="G166" s="449" t="s">
        <v>420</v>
      </c>
      <c r="H166" s="449" t="s">
        <v>421</v>
      </c>
      <c r="I166" s="449" t="s">
        <v>422</v>
      </c>
      <c r="J166" s="442"/>
    </row>
    <row r="167" spans="3:10" x14ac:dyDescent="0.25">
      <c r="C167" s="442" t="s">
        <v>448</v>
      </c>
      <c r="D167" s="450">
        <v>0.05</v>
      </c>
      <c r="E167" s="450">
        <v>0.9</v>
      </c>
      <c r="F167" s="442"/>
      <c r="G167" s="442" t="s">
        <v>448</v>
      </c>
      <c r="H167" s="450">
        <v>0.1</v>
      </c>
      <c r="I167" s="450">
        <v>0.8</v>
      </c>
      <c r="J167" s="442"/>
    </row>
    <row r="168" spans="3:10" x14ac:dyDescent="0.25">
      <c r="C168" s="442" t="s">
        <v>449</v>
      </c>
      <c r="D168" s="450">
        <v>0.6</v>
      </c>
      <c r="E168" s="450">
        <v>0.9</v>
      </c>
      <c r="F168" s="442"/>
      <c r="G168" s="442" t="s">
        <v>449</v>
      </c>
      <c r="H168" s="450">
        <v>0.3</v>
      </c>
      <c r="I168" s="450">
        <v>0.8</v>
      </c>
      <c r="J168" s="442"/>
    </row>
    <row r="169" spans="3:10" x14ac:dyDescent="0.25">
      <c r="C169" s="442" t="s">
        <v>450</v>
      </c>
      <c r="D169" s="450">
        <v>0.3</v>
      </c>
      <c r="E169" s="450">
        <v>0.9</v>
      </c>
      <c r="F169" s="442"/>
      <c r="G169" s="442" t="s">
        <v>450</v>
      </c>
      <c r="H169" s="450">
        <v>0.45</v>
      </c>
      <c r="I169" s="450">
        <v>0.8</v>
      </c>
      <c r="J169" s="442"/>
    </row>
    <row r="170" spans="3:10" x14ac:dyDescent="0.25">
      <c r="C170" s="442" t="s">
        <v>451</v>
      </c>
      <c r="D170" s="450">
        <v>0.04</v>
      </c>
      <c r="E170" s="450">
        <v>0.8</v>
      </c>
      <c r="F170" s="442"/>
      <c r="G170" s="442" t="s">
        <v>451</v>
      </c>
      <c r="H170" s="450">
        <v>0.1</v>
      </c>
      <c r="I170" s="450">
        <v>0.8</v>
      </c>
      <c r="J170" s="442"/>
    </row>
    <row r="171" spans="3:10" x14ac:dyDescent="0.25">
      <c r="C171" s="451" t="s">
        <v>428</v>
      </c>
      <c r="D171" s="452">
        <f>1-SUM(D167:D170)</f>
        <v>1.0000000000000009E-2</v>
      </c>
      <c r="E171" s="450">
        <v>0.6</v>
      </c>
      <c r="F171" s="442"/>
      <c r="G171" s="451" t="s">
        <v>428</v>
      </c>
      <c r="H171" s="452">
        <f>1-SUM(H167:H170)</f>
        <v>4.9999999999999933E-2</v>
      </c>
      <c r="I171" s="450">
        <v>0.8</v>
      </c>
      <c r="J171" s="442"/>
    </row>
    <row r="172" spans="3:10" x14ac:dyDescent="0.25">
      <c r="C172" s="453"/>
      <c r="D172" s="454">
        <f>SUM(D167:D171)</f>
        <v>1</v>
      </c>
      <c r="E172" s="455">
        <f>SUMPRODUCT(D167:D171,E167:E171)</f>
        <v>0.89300000000000013</v>
      </c>
      <c r="F172" s="442"/>
      <c r="G172" s="453"/>
      <c r="H172" s="454">
        <f>SUM(H167:H171)</f>
        <v>1</v>
      </c>
      <c r="I172" s="455">
        <f>SUMPRODUCT(H167:H171,I167:I171)</f>
        <v>0.79999999999999993</v>
      </c>
      <c r="J172" s="442"/>
    </row>
    <row r="173" spans="3:10" x14ac:dyDescent="0.25">
      <c r="C173" s="442"/>
      <c r="D173" s="442"/>
      <c r="E173" s="442"/>
      <c r="F173" s="442"/>
      <c r="G173" s="442"/>
      <c r="H173" s="442"/>
      <c r="I173" s="442"/>
      <c r="J173" s="442"/>
    </row>
    <row r="174" spans="3:10" x14ac:dyDescent="0.25">
      <c r="C174" s="442" t="s">
        <v>452</v>
      </c>
      <c r="D174" s="442"/>
      <c r="E174" s="442"/>
      <c r="F174" s="442"/>
      <c r="G174" s="442" t="s">
        <v>453</v>
      </c>
      <c r="H174" s="442"/>
      <c r="I174" s="442"/>
      <c r="J174" s="442"/>
    </row>
    <row r="175" spans="3:10" ht="24.75" x14ac:dyDescent="0.25">
      <c r="C175" s="449" t="s">
        <v>420</v>
      </c>
      <c r="D175" s="449" t="s">
        <v>421</v>
      </c>
      <c r="E175" s="449" t="s">
        <v>422</v>
      </c>
      <c r="F175" s="442"/>
      <c r="G175" s="449" t="s">
        <v>420</v>
      </c>
      <c r="H175" s="449" t="s">
        <v>421</v>
      </c>
      <c r="I175" s="449" t="s">
        <v>422</v>
      </c>
      <c r="J175" s="442"/>
    </row>
    <row r="176" spans="3:10" x14ac:dyDescent="0.25">
      <c r="C176" s="442" t="s">
        <v>448</v>
      </c>
      <c r="D176" s="450">
        <v>0.05</v>
      </c>
      <c r="E176" s="450">
        <v>0.75</v>
      </c>
      <c r="F176" s="442"/>
      <c r="G176" s="442" t="s">
        <v>448</v>
      </c>
      <c r="H176" s="450">
        <v>0.1</v>
      </c>
      <c r="I176" s="450">
        <v>0.7</v>
      </c>
      <c r="J176" s="442"/>
    </row>
    <row r="177" spans="3:10" x14ac:dyDescent="0.25">
      <c r="C177" s="442" t="s">
        <v>449</v>
      </c>
      <c r="D177" s="450">
        <v>0.35</v>
      </c>
      <c r="E177" s="450">
        <v>0.75</v>
      </c>
      <c r="F177" s="442"/>
      <c r="G177" s="442" t="s">
        <v>449</v>
      </c>
      <c r="H177" s="450">
        <v>0.15</v>
      </c>
      <c r="I177" s="450">
        <v>0.7</v>
      </c>
      <c r="J177" s="442"/>
    </row>
    <row r="178" spans="3:10" x14ac:dyDescent="0.25">
      <c r="C178" s="442" t="s">
        <v>450</v>
      </c>
      <c r="D178" s="450">
        <v>0.5</v>
      </c>
      <c r="E178" s="450">
        <v>0.75</v>
      </c>
      <c r="F178" s="442"/>
      <c r="G178" s="442" t="s">
        <v>450</v>
      </c>
      <c r="H178" s="450">
        <v>0.2</v>
      </c>
      <c r="I178" s="450">
        <v>0.7</v>
      </c>
      <c r="J178" s="442"/>
    </row>
    <row r="179" spans="3:10" x14ac:dyDescent="0.25">
      <c r="C179" s="442" t="s">
        <v>451</v>
      </c>
      <c r="D179" s="450">
        <v>0.08</v>
      </c>
      <c r="E179" s="450">
        <v>0.75</v>
      </c>
      <c r="F179" s="442"/>
      <c r="G179" s="442" t="s">
        <v>451</v>
      </c>
      <c r="H179" s="450">
        <v>0.25</v>
      </c>
      <c r="I179" s="450">
        <v>0.7</v>
      </c>
      <c r="J179" s="442"/>
    </row>
    <row r="180" spans="3:10" x14ac:dyDescent="0.25">
      <c r="C180" s="451" t="s">
        <v>428</v>
      </c>
      <c r="D180" s="452">
        <f>1-SUM(D176:D179)</f>
        <v>2.0000000000000129E-2</v>
      </c>
      <c r="E180" s="450">
        <v>0.75</v>
      </c>
      <c r="F180" s="442"/>
      <c r="G180" s="451" t="s">
        <v>428</v>
      </c>
      <c r="H180" s="452">
        <f>1-SUM(H176:H179)</f>
        <v>0.30000000000000004</v>
      </c>
      <c r="I180" s="450">
        <v>0.7</v>
      </c>
      <c r="J180" s="442"/>
    </row>
    <row r="181" spans="3:10" x14ac:dyDescent="0.25">
      <c r="C181" s="453"/>
      <c r="D181" s="454">
        <f>SUM(D176:D180)</f>
        <v>1</v>
      </c>
      <c r="E181" s="455">
        <f>SUMPRODUCT(D176:D180,E176:E180)</f>
        <v>0.75</v>
      </c>
      <c r="F181" s="442"/>
      <c r="G181" s="453"/>
      <c r="H181" s="454">
        <f>SUM(H176:H180)</f>
        <v>1</v>
      </c>
      <c r="I181" s="455">
        <f>SUMPRODUCT(H176:H180,I176:I180)</f>
        <v>0.7</v>
      </c>
      <c r="J181" s="442"/>
    </row>
    <row r="182" spans="3:10" x14ac:dyDescent="0.25">
      <c r="C182" s="442"/>
      <c r="D182" s="442"/>
      <c r="E182" s="442"/>
      <c r="F182" s="442"/>
      <c r="G182" s="442"/>
      <c r="H182" s="442"/>
      <c r="I182" s="442"/>
      <c r="J182" s="442"/>
    </row>
    <row r="183" spans="3:10" x14ac:dyDescent="0.25">
      <c r="C183" s="442"/>
      <c r="D183" s="442"/>
      <c r="E183" s="442"/>
      <c r="F183" s="442"/>
      <c r="G183" s="442"/>
      <c r="H183" s="442"/>
      <c r="I183" s="442"/>
      <c r="J183" s="442"/>
    </row>
    <row r="184" spans="3:10" x14ac:dyDescent="0.25">
      <c r="C184" s="442" t="s">
        <v>454</v>
      </c>
      <c r="D184" s="456">
        <v>1.2</v>
      </c>
      <c r="E184" s="442" t="s">
        <v>455</v>
      </c>
      <c r="F184" s="442"/>
      <c r="G184" s="442"/>
      <c r="H184" s="442"/>
      <c r="I184" s="442"/>
      <c r="J184" s="442"/>
    </row>
    <row r="185" spans="3:10" x14ac:dyDescent="0.25">
      <c r="C185" s="442"/>
      <c r="D185" s="442"/>
      <c r="E185" s="442"/>
      <c r="F185" s="442"/>
      <c r="G185" s="442"/>
      <c r="H185" s="442"/>
      <c r="I185" s="442"/>
      <c r="J185" s="442"/>
    </row>
    <row r="186" spans="3:10" x14ac:dyDescent="0.25">
      <c r="C186" s="442"/>
      <c r="D186" s="442"/>
      <c r="E186" s="442"/>
      <c r="F186" s="442"/>
      <c r="G186" s="442"/>
      <c r="H186" s="442"/>
      <c r="I186" s="442"/>
      <c r="J186" s="442"/>
    </row>
    <row r="187" spans="3:10" x14ac:dyDescent="0.25">
      <c r="C187" s="457" t="s">
        <v>456</v>
      </c>
      <c r="D187" s="451"/>
      <c r="E187" s="451"/>
      <c r="F187" s="451"/>
      <c r="G187" s="458"/>
      <c r="H187" s="458"/>
      <c r="I187" s="373"/>
      <c r="J187" s="442"/>
    </row>
    <row r="188" spans="3:10" x14ac:dyDescent="0.25">
      <c r="C188" s="333" t="s">
        <v>420</v>
      </c>
      <c r="D188" s="399" t="s">
        <v>457</v>
      </c>
      <c r="E188" s="399" t="s">
        <v>458</v>
      </c>
      <c r="F188" s="459"/>
      <c r="G188" s="458"/>
      <c r="H188" s="458"/>
      <c r="I188" s="373"/>
      <c r="J188" s="442"/>
    </row>
    <row r="189" spans="3:10" x14ac:dyDescent="0.25">
      <c r="C189" s="460">
        <v>6.25E-2</v>
      </c>
      <c r="D189" s="461">
        <f>'Lime and Amelioration Costs'!C19/((4/3)*PI()*(C189/2000)^3*Lime_BD)</f>
        <v>325949323452.20172</v>
      </c>
      <c r="E189" s="462">
        <f>4*PI()*(C189/2000)^2*'Lime and Amelioration Costs'!D19*D189</f>
        <v>3600.0000000000005</v>
      </c>
      <c r="F189" s="459"/>
      <c r="G189" s="458"/>
      <c r="H189" s="458"/>
      <c r="I189" s="373"/>
      <c r="J189" s="442"/>
    </row>
    <row r="190" spans="3:10" x14ac:dyDescent="0.25">
      <c r="C190" s="460">
        <v>0.1875</v>
      </c>
      <c r="D190" s="461">
        <f>'Lime and Amelioration Costs'!C20/((4/3)*PI()*(C190/2000)^3*Lime_BD)</f>
        <v>144866365978.75632</v>
      </c>
      <c r="E190" s="462">
        <f>4*PI()*(C190/2000)^2*'Lime and Amelioration Costs'!D20*D190</f>
        <v>14400.000000000004</v>
      </c>
      <c r="F190" s="459"/>
      <c r="G190" s="458"/>
      <c r="H190" s="458"/>
      <c r="I190" s="373"/>
      <c r="J190" s="442"/>
    </row>
    <row r="191" spans="3:10" x14ac:dyDescent="0.25">
      <c r="C191" s="460">
        <v>0.375</v>
      </c>
      <c r="D191" s="461">
        <f>'Lime and Amelioration Costs'!C21/((4/3)*PI()*(C191/2000)^3*Lime_BD)</f>
        <v>9054147873.6722698</v>
      </c>
      <c r="E191" s="462">
        <f>4*PI()*(C191/2000)^2*'Lime and Amelioration Costs'!D21*D191</f>
        <v>3600.0000000000009</v>
      </c>
      <c r="F191" s="459"/>
      <c r="G191" s="458"/>
      <c r="H191" s="458"/>
      <c r="I191" s="373"/>
      <c r="J191" s="442"/>
    </row>
    <row r="192" spans="3:10" x14ac:dyDescent="0.25">
      <c r="C192" s="460">
        <v>0.75</v>
      </c>
      <c r="D192" s="461">
        <f>'Lime and Amelioration Costs'!C22/((4/3)*PI()*(C192/2000)^3*Lime_BD)</f>
        <v>150902464.56120449</v>
      </c>
      <c r="E192" s="462">
        <f>4*PI()*(C192/2000)^2*'Lime and Amelioration Costs'!D22*D192</f>
        <v>213.33333333333337</v>
      </c>
      <c r="F192" s="459"/>
      <c r="G192" s="458"/>
      <c r="H192" s="458"/>
      <c r="I192" s="373"/>
      <c r="J192" s="442"/>
    </row>
    <row r="193" spans="3:10" x14ac:dyDescent="0.25">
      <c r="C193" s="460">
        <v>1.25</v>
      </c>
      <c r="D193" s="461">
        <f>'Lime and Amelioration Costs'!C23/((4/3)*PI()*(C193/2000)^3*Lime_BD)</f>
        <v>8148733.0863050483</v>
      </c>
      <c r="E193" s="462">
        <f>4*PI()*(C193/2000)^2*'Lime and Amelioration Costs'!D23*D193</f>
        <v>24.000000000000018</v>
      </c>
      <c r="F193" s="459"/>
      <c r="G193" s="458"/>
      <c r="H193" s="458"/>
      <c r="I193" s="373"/>
      <c r="J193" s="442"/>
    </row>
    <row r="194" spans="3:10" x14ac:dyDescent="0.25">
      <c r="C194" s="364"/>
      <c r="D194" s="463">
        <f>SUM(D189:D193)</f>
        <v>480028888502.27777</v>
      </c>
      <c r="E194" s="464">
        <f>SUM(E189:E193)</f>
        <v>21837.333333333336</v>
      </c>
      <c r="F194" s="459"/>
      <c r="G194" s="458"/>
      <c r="H194" s="458"/>
      <c r="I194" s="373"/>
      <c r="J194" s="442"/>
    </row>
    <row r="195" spans="3:10" x14ac:dyDescent="0.25">
      <c r="C195" s="459"/>
      <c r="D195" s="459"/>
      <c r="E195" s="459"/>
      <c r="F195" s="459"/>
      <c r="G195" s="451"/>
      <c r="H195" s="451"/>
      <c r="I195" s="442"/>
      <c r="J195" s="442"/>
    </row>
    <row r="196" spans="3:10" x14ac:dyDescent="0.25">
      <c r="C196" s="442"/>
      <c r="D196" s="442"/>
      <c r="E196" s="442"/>
      <c r="F196" s="442"/>
      <c r="G196" s="442"/>
      <c r="H196" s="442"/>
      <c r="I196" s="442"/>
      <c r="J196" s="442"/>
    </row>
    <row r="197" spans="3:10" x14ac:dyDescent="0.25">
      <c r="C197" s="457" t="s">
        <v>459</v>
      </c>
      <c r="D197" s="451"/>
      <c r="E197" s="451"/>
      <c r="F197" s="451"/>
      <c r="G197" s="442"/>
      <c r="H197" s="442"/>
      <c r="I197" s="442"/>
      <c r="J197" s="442"/>
    </row>
    <row r="198" spans="3:10" x14ac:dyDescent="0.25">
      <c r="C198" s="333"/>
      <c r="D198" s="399" t="s">
        <v>457</v>
      </c>
      <c r="E198" s="399" t="s">
        <v>458</v>
      </c>
      <c r="F198" s="459"/>
      <c r="G198" s="442"/>
      <c r="H198" s="442"/>
      <c r="I198" s="442"/>
      <c r="J198" s="442"/>
    </row>
    <row r="199" spans="3:10" x14ac:dyDescent="0.25">
      <c r="C199" s="460">
        <v>6.25E-2</v>
      </c>
      <c r="D199" s="461">
        <f>H20/((4/3)*PI()*(C199/2000)^3*Lime_BD)</f>
        <v>0</v>
      </c>
      <c r="E199" s="462">
        <f>4*PI()*(C199/2000)^2*H21*D199</f>
        <v>0</v>
      </c>
      <c r="F199" s="459"/>
      <c r="G199" s="442"/>
      <c r="H199" s="442"/>
      <c r="I199" s="442"/>
      <c r="J199" s="442"/>
    </row>
    <row r="200" spans="3:10" x14ac:dyDescent="0.25">
      <c r="C200" s="460">
        <v>0.1875</v>
      </c>
      <c r="D200" s="461">
        <f>K18/((4/3)*PI()*(C200/2000)^3*Lime_BD)</f>
        <v>0</v>
      </c>
      <c r="E200" s="462">
        <f>4*PI()*(C200/2000)^2*L18*D200</f>
        <v>0</v>
      </c>
      <c r="F200" s="459"/>
      <c r="G200" s="442"/>
      <c r="H200" s="442"/>
      <c r="I200" s="442"/>
      <c r="J200" s="442"/>
    </row>
    <row r="201" spans="3:10" x14ac:dyDescent="0.25">
      <c r="C201" s="460">
        <v>0.375</v>
      </c>
      <c r="D201" s="461">
        <f>K19/((4/3)*PI()*(C201/2000)^3*Lime_BD)</f>
        <v>0</v>
      </c>
      <c r="E201" s="462">
        <f>4*PI()*(C201/2000)^2*L19*D201</f>
        <v>0</v>
      </c>
      <c r="F201" s="459"/>
      <c r="G201" s="442"/>
      <c r="H201" s="442"/>
      <c r="I201" s="442"/>
      <c r="J201" s="442"/>
    </row>
    <row r="202" spans="3:10" x14ac:dyDescent="0.25">
      <c r="C202" s="460">
        <v>0.75</v>
      </c>
      <c r="D202" s="461">
        <f>K20/((4/3)*PI()*(C202/2000)^3*Lime_BD)</f>
        <v>0</v>
      </c>
      <c r="E202" s="462">
        <f>4*PI()*(C202/2000)^2*L20*D202</f>
        <v>0</v>
      </c>
      <c r="F202" s="459"/>
      <c r="G202" s="442"/>
      <c r="H202" s="442"/>
      <c r="I202" s="442"/>
      <c r="J202" s="442"/>
    </row>
    <row r="203" spans="3:10" x14ac:dyDescent="0.25">
      <c r="C203" s="460">
        <v>1.25</v>
      </c>
      <c r="D203" s="461">
        <f>K21/((4/3)*PI()*(C203/2000)^3*Lime_BD)</f>
        <v>0</v>
      </c>
      <c r="E203" s="462">
        <f>4*PI()*(C203/2000)^2*L21*D203</f>
        <v>0</v>
      </c>
      <c r="F203" s="459"/>
      <c r="G203" s="442"/>
      <c r="H203" s="442"/>
      <c r="I203" s="442"/>
      <c r="J203" s="442"/>
    </row>
    <row r="204" spans="3:10" x14ac:dyDescent="0.25">
      <c r="C204" s="364"/>
      <c r="D204" s="463">
        <f>SUM(D199:D203)</f>
        <v>0</v>
      </c>
      <c r="E204" s="464">
        <f>SUM(E199:E203)</f>
        <v>0</v>
      </c>
      <c r="F204" s="459"/>
      <c r="G204" s="442"/>
      <c r="H204" s="442"/>
      <c r="I204" s="442"/>
      <c r="J204" s="442"/>
    </row>
    <row r="205" spans="3:10" x14ac:dyDescent="0.25">
      <c r="C205" s="459"/>
      <c r="D205" s="459"/>
      <c r="E205" s="459"/>
      <c r="F205" s="459"/>
      <c r="G205" s="442"/>
      <c r="H205" s="442"/>
      <c r="I205" s="442"/>
      <c r="J205" s="442"/>
    </row>
    <row r="206" spans="3:10" x14ac:dyDescent="0.25">
      <c r="C206" s="459"/>
      <c r="D206" s="459"/>
      <c r="E206" s="459"/>
      <c r="F206" s="459"/>
      <c r="G206" s="442"/>
      <c r="H206" s="442"/>
      <c r="I206" s="442"/>
      <c r="J206" s="442"/>
    </row>
    <row r="207" spans="3:10" x14ac:dyDescent="0.25">
      <c r="C207" s="442"/>
      <c r="D207" s="442"/>
      <c r="E207" s="442"/>
      <c r="F207" s="372"/>
      <c r="G207" s="442"/>
      <c r="H207" s="442"/>
      <c r="I207" s="442"/>
      <c r="J207" s="442"/>
    </row>
    <row r="208" spans="3:10" x14ac:dyDescent="0.25">
      <c r="C208" s="442"/>
      <c r="D208" s="442"/>
      <c r="E208" s="442"/>
      <c r="F208" s="372"/>
      <c r="G208" s="442"/>
      <c r="H208" s="442"/>
      <c r="I208" s="442"/>
      <c r="J208" s="442"/>
    </row>
    <row r="209" spans="3:10" x14ac:dyDescent="0.25">
      <c r="C209" s="442"/>
      <c r="D209" s="442"/>
      <c r="E209" s="465"/>
      <c r="F209" s="372"/>
      <c r="G209" s="442"/>
      <c r="H209" s="442"/>
      <c r="I209" s="442"/>
      <c r="J209" s="442"/>
    </row>
    <row r="210" spans="3:10" x14ac:dyDescent="0.25">
      <c r="C210" s="442"/>
      <c r="D210" s="442"/>
      <c r="E210" s="465"/>
      <c r="F210" s="372"/>
      <c r="G210" s="442"/>
      <c r="H210" s="442"/>
      <c r="I210" s="442"/>
      <c r="J210" s="442"/>
    </row>
    <row r="211" spans="3:10" x14ac:dyDescent="0.25">
      <c r="C211" s="442"/>
      <c r="D211" s="442"/>
      <c r="E211" s="465"/>
      <c r="F211" s="372"/>
      <c r="G211" s="442"/>
      <c r="H211" s="442"/>
      <c r="I211" s="442"/>
      <c r="J211" s="442"/>
    </row>
    <row r="212" spans="3:10" x14ac:dyDescent="0.25">
      <c r="C212" s="442"/>
      <c r="D212" s="442"/>
      <c r="E212" s="465"/>
      <c r="F212" s="372"/>
      <c r="G212" s="442"/>
      <c r="H212" s="442"/>
      <c r="I212" s="442"/>
      <c r="J212" s="442"/>
    </row>
    <row r="213" spans="3:10" x14ac:dyDescent="0.25">
      <c r="C213" s="442"/>
      <c r="D213" s="442"/>
      <c r="E213" s="442"/>
      <c r="F213" s="372"/>
      <c r="G213" s="442"/>
      <c r="H213" s="442"/>
      <c r="I213" s="442"/>
      <c r="J213" s="442"/>
    </row>
    <row r="214" spans="3:10" x14ac:dyDescent="0.25">
      <c r="C214" s="442"/>
      <c r="D214" s="442"/>
      <c r="E214" s="442"/>
      <c r="F214" s="372"/>
      <c r="G214" s="442"/>
      <c r="H214" s="442"/>
      <c r="I214" s="442"/>
      <c r="J214" s="442"/>
    </row>
    <row r="215" spans="3:10" x14ac:dyDescent="0.25">
      <c r="C215" s="442"/>
      <c r="D215" s="442"/>
      <c r="E215" s="442"/>
      <c r="F215" s="372"/>
      <c r="G215" s="442"/>
      <c r="H215" s="442"/>
      <c r="I215" s="442"/>
      <c r="J215" s="442"/>
    </row>
    <row r="216" spans="3:10" x14ac:dyDescent="0.25">
      <c r="C216" s="442"/>
      <c r="D216" s="442"/>
      <c r="E216" s="466"/>
      <c r="F216" s="442"/>
      <c r="G216" s="442"/>
      <c r="H216" s="442"/>
      <c r="I216" s="442"/>
      <c r="J216" s="442"/>
    </row>
    <row r="217" spans="3:10" x14ac:dyDescent="0.25">
      <c r="C217" s="442"/>
      <c r="D217" s="442"/>
      <c r="E217" s="466"/>
      <c r="F217" s="442"/>
      <c r="G217" s="442"/>
      <c r="H217" s="442"/>
      <c r="I217" s="442"/>
      <c r="J217" s="442"/>
    </row>
    <row r="218" spans="3:10" x14ac:dyDescent="0.25">
      <c r="C218" s="442"/>
      <c r="D218" s="442"/>
      <c r="E218" s="466"/>
      <c r="F218" s="442"/>
      <c r="G218" s="442"/>
      <c r="H218" s="442"/>
      <c r="I218" s="442"/>
      <c r="J218" s="442"/>
    </row>
    <row r="219" spans="3:10" x14ac:dyDescent="0.25">
      <c r="C219" s="442"/>
      <c r="D219" s="442"/>
      <c r="E219" s="466"/>
      <c r="F219" s="442"/>
      <c r="G219" s="442"/>
      <c r="H219" s="442"/>
      <c r="I219" s="442"/>
      <c r="J219" s="442"/>
    </row>
    <row r="220" spans="3:10" x14ac:dyDescent="0.25">
      <c r="C220" s="442"/>
      <c r="D220" s="442"/>
      <c r="E220" s="442"/>
      <c r="F220" s="442"/>
      <c r="G220" s="442"/>
      <c r="H220" s="442"/>
      <c r="I220" s="442"/>
      <c r="J220" s="442"/>
    </row>
    <row r="221" spans="3:10" x14ac:dyDescent="0.25">
      <c r="C221" s="442"/>
      <c r="D221" s="442"/>
      <c r="E221" s="442"/>
      <c r="F221" s="442"/>
      <c r="G221" s="442"/>
      <c r="H221" s="442"/>
      <c r="I221" s="442"/>
      <c r="J221" s="442"/>
    </row>
    <row r="222" spans="3:10" x14ac:dyDescent="0.25">
      <c r="C222" s="442"/>
      <c r="D222" s="442"/>
      <c r="E222" s="442"/>
      <c r="F222" s="442"/>
      <c r="G222" s="442"/>
      <c r="H222" s="442"/>
      <c r="I222" s="442"/>
      <c r="J222" s="442"/>
    </row>
  </sheetData>
  <sheetProtection password="C0B7" sheet="1" objects="1" scenarios="1"/>
  <pageMargins left="0.9055118110236221" right="0.31496062992125984" top="0.74803149606299213" bottom="0.15748031496062992" header="0.31496062992125984" footer="0.31496062992125984"/>
  <pageSetup paperSize="9" scale="91" orientation="portrait" r:id="rId1"/>
  <headerFooter>
    <oddFooter>&amp;LSoil Amelioration Profit Calculator&amp;RPrinted  :&amp;T      &amp;": on ,Regular"&amp;D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7" r:id="rId4" name="Drop Down 5">
              <controlPr defaultSize="0" autoLine="0" autoPict="0">
                <anchor moveWithCells="1">
                  <from>
                    <xdr:col>2</xdr:col>
                    <xdr:colOff>0</xdr:colOff>
                    <xdr:row>36</xdr:row>
                    <xdr:rowOff>0</xdr:rowOff>
                  </from>
                  <to>
                    <xdr:col>3</xdr:col>
                    <xdr:colOff>895350</xdr:colOff>
                    <xdr:row>37</xdr:row>
                    <xdr:rowOff>28575</xdr:rowOff>
                  </to>
                </anchor>
              </controlPr>
            </control>
          </mc:Choice>
        </mc:AlternateContent>
        <mc:AlternateContent xmlns:mc="http://schemas.openxmlformats.org/markup-compatibility/2006">
          <mc:Choice Requires="x14">
            <control shapeId="23560" r:id="rId5" name="Option Button 8">
              <controlPr defaultSize="0" autoFill="0" autoLine="0" autoPict="0">
                <anchor moveWithCells="1" sizeWithCells="1">
                  <from>
                    <xdr:col>7</xdr:col>
                    <xdr:colOff>0</xdr:colOff>
                    <xdr:row>44</xdr:row>
                    <xdr:rowOff>0</xdr:rowOff>
                  </from>
                  <to>
                    <xdr:col>7</xdr:col>
                    <xdr:colOff>390525</xdr:colOff>
                    <xdr:row>45</xdr:row>
                    <xdr:rowOff>38100</xdr:rowOff>
                  </to>
                </anchor>
              </controlPr>
            </control>
          </mc:Choice>
        </mc:AlternateContent>
        <mc:AlternateContent xmlns:mc="http://schemas.openxmlformats.org/markup-compatibility/2006">
          <mc:Choice Requires="x14">
            <control shapeId="23561" r:id="rId6" name="Option Button 9">
              <controlPr defaultSize="0" autoFill="0" autoLine="0" autoPict="0">
                <anchor moveWithCells="1" sizeWithCells="1">
                  <from>
                    <xdr:col>7</xdr:col>
                    <xdr:colOff>0</xdr:colOff>
                    <xdr:row>45</xdr:row>
                    <xdr:rowOff>0</xdr:rowOff>
                  </from>
                  <to>
                    <xdr:col>7</xdr:col>
                    <xdr:colOff>390525</xdr:colOff>
                    <xdr:row>46</xdr:row>
                    <xdr:rowOff>38100</xdr:rowOff>
                  </to>
                </anchor>
              </controlPr>
            </control>
          </mc:Choice>
        </mc:AlternateContent>
        <mc:AlternateContent xmlns:mc="http://schemas.openxmlformats.org/markup-compatibility/2006">
          <mc:Choice Requires="x14">
            <control shapeId="23562" r:id="rId7" name="Option Button 10">
              <controlPr defaultSize="0" autoFill="0" autoLine="0" autoPict="0">
                <anchor moveWithCells="1" sizeWithCells="1">
                  <from>
                    <xdr:col>7</xdr:col>
                    <xdr:colOff>0</xdr:colOff>
                    <xdr:row>46</xdr:row>
                    <xdr:rowOff>0</xdr:rowOff>
                  </from>
                  <to>
                    <xdr:col>7</xdr:col>
                    <xdr:colOff>390525</xdr:colOff>
                    <xdr:row>47</xdr:row>
                    <xdr:rowOff>38100</xdr:rowOff>
                  </to>
                </anchor>
              </controlPr>
            </control>
          </mc:Choice>
        </mc:AlternateContent>
        <mc:AlternateContent xmlns:mc="http://schemas.openxmlformats.org/markup-compatibility/2006">
          <mc:Choice Requires="x14">
            <control shapeId="23563" r:id="rId8" name="Option Button 11">
              <controlPr defaultSize="0" autoFill="0" autoLine="0" autoPict="0">
                <anchor moveWithCells="1" sizeWithCells="1">
                  <from>
                    <xdr:col>7</xdr:col>
                    <xdr:colOff>0</xdr:colOff>
                    <xdr:row>47</xdr:row>
                    <xdr:rowOff>0</xdr:rowOff>
                  </from>
                  <to>
                    <xdr:col>7</xdr:col>
                    <xdr:colOff>390525</xdr:colOff>
                    <xdr:row>48</xdr:row>
                    <xdr:rowOff>38100</xdr:rowOff>
                  </to>
                </anchor>
              </controlPr>
            </control>
          </mc:Choice>
        </mc:AlternateContent>
        <mc:AlternateContent xmlns:mc="http://schemas.openxmlformats.org/markup-compatibility/2006">
          <mc:Choice Requires="x14">
            <control shapeId="23564" r:id="rId9" name="Option Button 12">
              <controlPr defaultSize="0" autoFill="0" autoLine="0" autoPict="0">
                <anchor moveWithCells="1" sizeWithCells="1">
                  <from>
                    <xdr:col>7</xdr:col>
                    <xdr:colOff>0</xdr:colOff>
                    <xdr:row>48</xdr:row>
                    <xdr:rowOff>0</xdr:rowOff>
                  </from>
                  <to>
                    <xdr:col>7</xdr:col>
                    <xdr:colOff>390525</xdr:colOff>
                    <xdr:row>49</xdr:row>
                    <xdr:rowOff>38100</xdr:rowOff>
                  </to>
                </anchor>
              </controlPr>
            </control>
          </mc:Choice>
        </mc:AlternateContent>
        <mc:AlternateContent xmlns:mc="http://schemas.openxmlformats.org/markup-compatibility/2006">
          <mc:Choice Requires="x14">
            <control shapeId="23565" r:id="rId10" name="Option Button 13">
              <controlPr defaultSize="0" autoFill="0" autoLine="0" autoPict="0">
                <anchor moveWithCells="1" sizeWithCells="1">
                  <from>
                    <xdr:col>7</xdr:col>
                    <xdr:colOff>0</xdr:colOff>
                    <xdr:row>49</xdr:row>
                    <xdr:rowOff>0</xdr:rowOff>
                  </from>
                  <to>
                    <xdr:col>7</xdr:col>
                    <xdr:colOff>390525</xdr:colOff>
                    <xdr:row>50</xdr:row>
                    <xdr:rowOff>38100</xdr:rowOff>
                  </to>
                </anchor>
              </controlPr>
            </control>
          </mc:Choice>
        </mc:AlternateContent>
        <mc:AlternateContent xmlns:mc="http://schemas.openxmlformats.org/markup-compatibility/2006">
          <mc:Choice Requires="x14">
            <control shapeId="23566" r:id="rId11" name="Option Button 14">
              <controlPr defaultSize="0" autoFill="0" autoLine="0" autoPict="0">
                <anchor moveWithCells="1" sizeWithCells="1">
                  <from>
                    <xdr:col>7</xdr:col>
                    <xdr:colOff>0</xdr:colOff>
                    <xdr:row>50</xdr:row>
                    <xdr:rowOff>0</xdr:rowOff>
                  </from>
                  <to>
                    <xdr:col>7</xdr:col>
                    <xdr:colOff>390525</xdr:colOff>
                    <xdr:row>51</xdr:row>
                    <xdr:rowOff>38100</xdr:rowOff>
                  </to>
                </anchor>
              </controlPr>
            </control>
          </mc:Choice>
        </mc:AlternateContent>
        <mc:AlternateContent xmlns:mc="http://schemas.openxmlformats.org/markup-compatibility/2006">
          <mc:Choice Requires="x14">
            <control shapeId="23567" r:id="rId12" name="Option Button 15">
              <controlPr defaultSize="0" autoFill="0" autoLine="0" autoPict="0">
                <anchor moveWithCells="1" sizeWithCells="1">
                  <from>
                    <xdr:col>7</xdr:col>
                    <xdr:colOff>0</xdr:colOff>
                    <xdr:row>51</xdr:row>
                    <xdr:rowOff>0</xdr:rowOff>
                  </from>
                  <to>
                    <xdr:col>7</xdr:col>
                    <xdr:colOff>390525</xdr:colOff>
                    <xdr:row>52</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Q74"/>
  <sheetViews>
    <sheetView showGridLines="0" zoomScale="90" zoomScaleNormal="90" workbookViewId="0">
      <pane xSplit="3" ySplit="1" topLeftCell="D59" activePane="bottomRight" state="frozen"/>
      <selection activeCell="F8" sqref="F8"/>
      <selection pane="topRight" activeCell="F8" sqref="F8"/>
      <selection pane="bottomLeft" activeCell="F8" sqref="F8"/>
      <selection pane="bottomRight" activeCell="G3" sqref="G3"/>
    </sheetView>
  </sheetViews>
  <sheetFormatPr defaultRowHeight="15" x14ac:dyDescent="0.25"/>
  <cols>
    <col min="1" max="1" width="8" style="239" customWidth="1"/>
    <col min="2" max="2" width="12.85546875" customWidth="1"/>
    <col min="3" max="3" width="11" customWidth="1"/>
    <col min="4" max="4" width="9.140625" customWidth="1"/>
    <col min="5" max="5" width="10.85546875" customWidth="1"/>
    <col min="6" max="14" width="8.42578125" customWidth="1"/>
    <col min="15" max="15" width="10.5703125" customWidth="1"/>
    <col min="16" max="16" width="10" customWidth="1"/>
    <col min="17" max="17" width="7.85546875" customWidth="1"/>
  </cols>
  <sheetData>
    <row r="1" spans="1:17" ht="25.9" customHeight="1" thickBot="1" x14ac:dyDescent="0.4">
      <c r="B1" s="624" t="s">
        <v>518</v>
      </c>
      <c r="C1" s="625"/>
      <c r="D1" s="625"/>
      <c r="E1" s="626"/>
      <c r="H1" s="81" t="s">
        <v>490</v>
      </c>
      <c r="O1" s="627" t="s">
        <v>138</v>
      </c>
      <c r="P1" s="628"/>
      <c r="Q1" s="629"/>
    </row>
    <row r="2" spans="1:17" ht="30" x14ac:dyDescent="0.25">
      <c r="B2" s="10" t="s">
        <v>26</v>
      </c>
      <c r="C2" s="11"/>
      <c r="D2" s="11"/>
      <c r="E2" s="11"/>
      <c r="F2" s="11"/>
      <c r="G2" s="630" t="s">
        <v>29</v>
      </c>
      <c r="H2" s="631"/>
      <c r="I2" s="631"/>
      <c r="J2" s="632"/>
      <c r="K2" s="631" t="s">
        <v>47</v>
      </c>
      <c r="L2" s="631"/>
      <c r="M2" s="631" t="s">
        <v>35</v>
      </c>
      <c r="N2" s="633"/>
      <c r="O2" s="97" t="s">
        <v>151</v>
      </c>
      <c r="P2" s="74" t="s">
        <v>152</v>
      </c>
      <c r="Q2" s="15" t="s">
        <v>153</v>
      </c>
    </row>
    <row r="3" spans="1:17" ht="30.75" thickBot="1" x14ac:dyDescent="0.3">
      <c r="B3" s="12" t="s">
        <v>72</v>
      </c>
      <c r="C3" s="13" t="s">
        <v>73</v>
      </c>
      <c r="D3" s="9" t="s">
        <v>27</v>
      </c>
      <c r="E3" s="9" t="s">
        <v>190</v>
      </c>
      <c r="F3" s="14" t="s">
        <v>46</v>
      </c>
      <c r="G3" s="93" t="s">
        <v>30</v>
      </c>
      <c r="H3" s="14" t="s">
        <v>31</v>
      </c>
      <c r="I3" s="551" t="s">
        <v>32</v>
      </c>
      <c r="J3" s="75" t="s">
        <v>33</v>
      </c>
      <c r="K3" s="98" t="s">
        <v>36</v>
      </c>
      <c r="L3" s="98" t="s">
        <v>34</v>
      </c>
      <c r="M3" s="98" t="s">
        <v>36</v>
      </c>
      <c r="N3" s="73" t="s">
        <v>34</v>
      </c>
      <c r="O3" s="98" t="s">
        <v>74</v>
      </c>
      <c r="P3" s="75" t="s">
        <v>88</v>
      </c>
      <c r="Q3" s="73" t="s">
        <v>88</v>
      </c>
    </row>
    <row r="4" spans="1:17" x14ac:dyDescent="0.25">
      <c r="B4" s="535" t="s">
        <v>38</v>
      </c>
      <c r="C4" s="49" t="s">
        <v>7</v>
      </c>
      <c r="D4" s="158">
        <v>1.8</v>
      </c>
      <c r="E4" s="159">
        <v>285</v>
      </c>
      <c r="F4" s="193">
        <f>E4*D4</f>
        <v>513</v>
      </c>
      <c r="G4" s="164">
        <v>86</v>
      </c>
      <c r="H4" s="159">
        <v>47</v>
      </c>
      <c r="I4" s="554">
        <v>114</v>
      </c>
      <c r="J4" s="555">
        <v>115</v>
      </c>
      <c r="K4" s="556">
        <f>SUM(G4:J4)</f>
        <v>362</v>
      </c>
      <c r="L4" s="556">
        <f>IF(D4=0,0,K4/D4)</f>
        <v>201.11111111111111</v>
      </c>
      <c r="M4" s="556">
        <f>E4*D4-K4</f>
        <v>151</v>
      </c>
      <c r="N4" s="556">
        <f>IF(D4=0,0,M4/D4)</f>
        <v>83.888888888888886</v>
      </c>
      <c r="O4" s="598">
        <v>2.2999999999999998</v>
      </c>
      <c r="P4" s="603">
        <f>'Lime Requirements from Fert Use'!D14</f>
        <v>37.690000000000005</v>
      </c>
      <c r="Q4" s="90">
        <f>SUM(O4:P4)</f>
        <v>39.99</v>
      </c>
    </row>
    <row r="5" spans="1:17" x14ac:dyDescent="0.25">
      <c r="B5" s="535" t="s">
        <v>39</v>
      </c>
      <c r="C5" s="49" t="s">
        <v>11</v>
      </c>
      <c r="D5" s="158">
        <v>2</v>
      </c>
      <c r="E5" s="159">
        <v>260</v>
      </c>
      <c r="F5" s="193">
        <f t="shared" ref="F5:F12" si="0">E5*D5</f>
        <v>520</v>
      </c>
      <c r="G5" s="164">
        <v>86</v>
      </c>
      <c r="H5" s="159">
        <v>47</v>
      </c>
      <c r="I5" s="557">
        <v>114</v>
      </c>
      <c r="J5" s="165">
        <v>115</v>
      </c>
      <c r="K5" s="193">
        <f t="shared" ref="K5:K12" si="1">SUM(G5:J5)</f>
        <v>362</v>
      </c>
      <c r="L5" s="193">
        <f t="shared" ref="L5:L12" si="2">IF(D5=0,0,K5/D5)</f>
        <v>181</v>
      </c>
      <c r="M5" s="193">
        <f t="shared" ref="M5:M12" si="3">E5*D5-K5</f>
        <v>158</v>
      </c>
      <c r="N5" s="193">
        <f t="shared" ref="N5:N12" si="4">IF(D5=0,0,M5/D5)</f>
        <v>79</v>
      </c>
      <c r="O5" s="599">
        <v>3</v>
      </c>
      <c r="P5" s="604">
        <f>'Lime Requirements from Fert Use'!E14</f>
        <v>33.921000000000006</v>
      </c>
      <c r="Q5" s="198">
        <f t="shared" ref="Q5:Q12" si="5">SUM(O5:P5)</f>
        <v>36.921000000000006</v>
      </c>
    </row>
    <row r="6" spans="1:17" x14ac:dyDescent="0.25">
      <c r="B6" s="535" t="s">
        <v>40</v>
      </c>
      <c r="C6" s="49" t="s">
        <v>10</v>
      </c>
      <c r="D6" s="158">
        <v>0.8</v>
      </c>
      <c r="E6" s="159">
        <v>550</v>
      </c>
      <c r="F6" s="193">
        <f t="shared" si="0"/>
        <v>440</v>
      </c>
      <c r="G6" s="164">
        <v>86</v>
      </c>
      <c r="H6" s="159">
        <v>47</v>
      </c>
      <c r="I6" s="557">
        <v>114</v>
      </c>
      <c r="J6" s="165">
        <v>115</v>
      </c>
      <c r="K6" s="193">
        <f t="shared" si="1"/>
        <v>362</v>
      </c>
      <c r="L6" s="193">
        <f t="shared" si="2"/>
        <v>452.5</v>
      </c>
      <c r="M6" s="193">
        <f t="shared" si="3"/>
        <v>78</v>
      </c>
      <c r="N6" s="193">
        <f t="shared" si="4"/>
        <v>97.5</v>
      </c>
      <c r="O6" s="599">
        <v>2.2999999999999998</v>
      </c>
      <c r="P6" s="604">
        <f>'Lime Requirements from Fert Use'!F14</f>
        <v>189.14850000000001</v>
      </c>
      <c r="Q6" s="198">
        <f t="shared" si="5"/>
        <v>191.44850000000002</v>
      </c>
    </row>
    <row r="7" spans="1:17" x14ac:dyDescent="0.25">
      <c r="B7" s="535" t="s">
        <v>41</v>
      </c>
      <c r="C7" s="49" t="s">
        <v>37</v>
      </c>
      <c r="D7" s="158">
        <v>1</v>
      </c>
      <c r="E7" s="159">
        <v>280</v>
      </c>
      <c r="F7" s="193">
        <f t="shared" si="0"/>
        <v>280</v>
      </c>
      <c r="G7" s="164">
        <v>30</v>
      </c>
      <c r="H7" s="159">
        <v>55</v>
      </c>
      <c r="I7" s="557">
        <v>114</v>
      </c>
      <c r="J7" s="165">
        <v>115</v>
      </c>
      <c r="K7" s="193">
        <f t="shared" si="1"/>
        <v>314</v>
      </c>
      <c r="L7" s="193">
        <f t="shared" si="2"/>
        <v>314</v>
      </c>
      <c r="M7" s="193">
        <f t="shared" si="3"/>
        <v>-34</v>
      </c>
      <c r="N7" s="193">
        <f t="shared" si="4"/>
        <v>-34</v>
      </c>
      <c r="O7" s="599">
        <v>12.5</v>
      </c>
      <c r="P7" s="604">
        <f>'Lime Requirements from Fert Use'!G14</f>
        <v>86.967000000000013</v>
      </c>
      <c r="Q7" s="198">
        <f t="shared" si="5"/>
        <v>99.467000000000013</v>
      </c>
    </row>
    <row r="8" spans="1:17" x14ac:dyDescent="0.25">
      <c r="B8" s="536" t="s">
        <v>165</v>
      </c>
      <c r="C8" s="162" t="s">
        <v>75</v>
      </c>
      <c r="D8" s="158">
        <v>4</v>
      </c>
      <c r="E8" s="159">
        <v>180</v>
      </c>
      <c r="F8" s="193">
        <f t="shared" si="0"/>
        <v>720</v>
      </c>
      <c r="G8" s="164">
        <v>100</v>
      </c>
      <c r="H8" s="159">
        <v>40</v>
      </c>
      <c r="I8" s="557">
        <v>220</v>
      </c>
      <c r="J8" s="165">
        <v>115</v>
      </c>
      <c r="K8" s="193">
        <f t="shared" si="1"/>
        <v>475</v>
      </c>
      <c r="L8" s="193">
        <f t="shared" si="2"/>
        <v>118.75</v>
      </c>
      <c r="M8" s="193">
        <f t="shared" si="3"/>
        <v>245</v>
      </c>
      <c r="N8" s="193">
        <f t="shared" si="4"/>
        <v>61.25</v>
      </c>
      <c r="O8" s="599">
        <v>30</v>
      </c>
      <c r="P8" s="604">
        <f>'Lime Requirements from Fert Use'!H14</f>
        <v>22.930650000000007</v>
      </c>
      <c r="Q8" s="198">
        <f t="shared" si="5"/>
        <v>52.930650000000007</v>
      </c>
    </row>
    <row r="9" spans="1:17" x14ac:dyDescent="0.25">
      <c r="B9" s="536" t="s">
        <v>48</v>
      </c>
      <c r="C9" s="162" t="s">
        <v>49</v>
      </c>
      <c r="D9" s="158">
        <v>1</v>
      </c>
      <c r="E9" s="159"/>
      <c r="F9" s="193">
        <f t="shared" si="0"/>
        <v>0</v>
      </c>
      <c r="G9" s="164"/>
      <c r="H9" s="159"/>
      <c r="I9" s="557"/>
      <c r="J9" s="165"/>
      <c r="K9" s="193">
        <f t="shared" si="1"/>
        <v>0</v>
      </c>
      <c r="L9" s="193">
        <f t="shared" si="2"/>
        <v>0</v>
      </c>
      <c r="M9" s="193">
        <f t="shared" si="3"/>
        <v>0</v>
      </c>
      <c r="N9" s="193">
        <f t="shared" si="4"/>
        <v>0</v>
      </c>
      <c r="O9" s="599"/>
      <c r="P9" s="604">
        <f>'Lime Requirements from Fert Use'!I14</f>
        <v>10.929600000000002</v>
      </c>
      <c r="Q9" s="198">
        <f t="shared" si="5"/>
        <v>10.929600000000002</v>
      </c>
    </row>
    <row r="10" spans="1:17" x14ac:dyDescent="0.25">
      <c r="B10" s="536" t="s">
        <v>48</v>
      </c>
      <c r="C10" s="162" t="s">
        <v>49</v>
      </c>
      <c r="D10" s="158">
        <v>1</v>
      </c>
      <c r="E10" s="159"/>
      <c r="F10" s="193">
        <f t="shared" si="0"/>
        <v>0</v>
      </c>
      <c r="G10" s="164"/>
      <c r="H10" s="159"/>
      <c r="I10" s="557"/>
      <c r="J10" s="165"/>
      <c r="K10" s="193">
        <f t="shared" si="1"/>
        <v>0</v>
      </c>
      <c r="L10" s="193">
        <f t="shared" si="2"/>
        <v>0</v>
      </c>
      <c r="M10" s="193">
        <f t="shared" si="3"/>
        <v>0</v>
      </c>
      <c r="N10" s="193">
        <f t="shared" si="4"/>
        <v>0</v>
      </c>
      <c r="O10" s="599"/>
      <c r="P10" s="604">
        <f>'Lime Requirements from Fert Use'!J14</f>
        <v>21.859200000000005</v>
      </c>
      <c r="Q10" s="198">
        <f t="shared" si="5"/>
        <v>21.859200000000005</v>
      </c>
    </row>
    <row r="11" spans="1:17" x14ac:dyDescent="0.25">
      <c r="B11" s="536" t="s">
        <v>48</v>
      </c>
      <c r="C11" s="162" t="s">
        <v>49</v>
      </c>
      <c r="D11" s="158">
        <v>1</v>
      </c>
      <c r="E11" s="159"/>
      <c r="F11" s="193">
        <f t="shared" si="0"/>
        <v>0</v>
      </c>
      <c r="G11" s="164"/>
      <c r="H11" s="159"/>
      <c r="I11" s="557"/>
      <c r="J11" s="165"/>
      <c r="K11" s="193">
        <f t="shared" si="1"/>
        <v>0</v>
      </c>
      <c r="L11" s="193">
        <f t="shared" si="2"/>
        <v>0</v>
      </c>
      <c r="M11" s="193">
        <f t="shared" si="3"/>
        <v>0</v>
      </c>
      <c r="N11" s="193">
        <f t="shared" si="4"/>
        <v>0</v>
      </c>
      <c r="O11" s="599"/>
      <c r="P11" s="604">
        <f>'Lime Requirements from Fert Use'!K14</f>
        <v>27.324000000000005</v>
      </c>
      <c r="Q11" s="198">
        <f t="shared" si="5"/>
        <v>27.324000000000005</v>
      </c>
    </row>
    <row r="12" spans="1:17" ht="15.75" thickBot="1" x14ac:dyDescent="0.3">
      <c r="B12" s="537" t="s">
        <v>48</v>
      </c>
      <c r="C12" s="163" t="s">
        <v>49</v>
      </c>
      <c r="D12" s="160">
        <v>1</v>
      </c>
      <c r="E12" s="161"/>
      <c r="F12" s="194">
        <f t="shared" si="0"/>
        <v>0</v>
      </c>
      <c r="G12" s="166"/>
      <c r="H12" s="161"/>
      <c r="I12" s="558"/>
      <c r="J12" s="173"/>
      <c r="K12" s="195">
        <f t="shared" si="1"/>
        <v>0</v>
      </c>
      <c r="L12" s="195">
        <f t="shared" si="2"/>
        <v>0</v>
      </c>
      <c r="M12" s="195">
        <f t="shared" si="3"/>
        <v>0</v>
      </c>
      <c r="N12" s="195">
        <f t="shared" si="4"/>
        <v>0</v>
      </c>
      <c r="O12" s="600"/>
      <c r="P12" s="605">
        <f>'Lime Requirements from Fert Use'!L14</f>
        <v>32.788800000000009</v>
      </c>
      <c r="Q12" s="198">
        <f t="shared" si="5"/>
        <v>32.788800000000009</v>
      </c>
    </row>
    <row r="13" spans="1:17" ht="30" x14ac:dyDescent="0.25">
      <c r="B13" s="538"/>
      <c r="C13" s="46"/>
      <c r="D13" s="60" t="s">
        <v>44</v>
      </c>
      <c r="E13" s="60" t="s">
        <v>46</v>
      </c>
      <c r="F13" s="60" t="s">
        <v>46</v>
      </c>
      <c r="G13" s="94"/>
      <c r="H13" s="61"/>
      <c r="I13" s="552" t="s">
        <v>54</v>
      </c>
      <c r="J13" s="553" t="s">
        <v>33</v>
      </c>
      <c r="K13" s="622" t="s">
        <v>47</v>
      </c>
      <c r="L13" s="622"/>
      <c r="M13" s="622" t="s">
        <v>35</v>
      </c>
      <c r="N13" s="623"/>
      <c r="O13" s="601"/>
      <c r="P13" s="602"/>
      <c r="Q13" s="90"/>
    </row>
    <row r="14" spans="1:17" x14ac:dyDescent="0.25">
      <c r="A14" s="240"/>
      <c r="B14" s="539"/>
      <c r="C14" s="62"/>
      <c r="D14" s="62" t="s">
        <v>44</v>
      </c>
      <c r="E14" s="62" t="s">
        <v>45</v>
      </c>
      <c r="F14" s="62" t="s">
        <v>36</v>
      </c>
      <c r="G14" s="95"/>
      <c r="H14" s="62"/>
      <c r="I14" s="62" t="s">
        <v>45</v>
      </c>
      <c r="J14" s="96" t="s">
        <v>36</v>
      </c>
      <c r="K14" s="62" t="s">
        <v>36</v>
      </c>
      <c r="L14" s="62" t="s">
        <v>45</v>
      </c>
      <c r="M14" s="62" t="s">
        <v>36</v>
      </c>
      <c r="N14" s="100" t="s">
        <v>45</v>
      </c>
      <c r="O14" s="99" t="s">
        <v>114</v>
      </c>
      <c r="P14" s="72" t="s">
        <v>114</v>
      </c>
      <c r="Q14" s="91" t="s">
        <v>114</v>
      </c>
    </row>
    <row r="15" spans="1:17" ht="15.75" thickBot="1" x14ac:dyDescent="0.3">
      <c r="B15" s="540" t="s">
        <v>42</v>
      </c>
      <c r="C15" s="212" t="s">
        <v>43</v>
      </c>
      <c r="D15" s="169">
        <v>2.5</v>
      </c>
      <c r="E15" s="170">
        <v>73</v>
      </c>
      <c r="F15" s="170">
        <f>E15*D15</f>
        <v>182.5</v>
      </c>
      <c r="G15" s="171"/>
      <c r="H15" s="172"/>
      <c r="I15" s="172">
        <v>30</v>
      </c>
      <c r="J15" s="173">
        <v>90</v>
      </c>
      <c r="K15" s="195">
        <f>J15+I15*D15</f>
        <v>165</v>
      </c>
      <c r="L15" s="196">
        <f>IF(D15=0,0,K15/D15)</f>
        <v>66</v>
      </c>
      <c r="M15" s="195">
        <f>F15-K15</f>
        <v>17.5</v>
      </c>
      <c r="N15" s="197">
        <f>IF(D15=0,0,M15/D15)</f>
        <v>7</v>
      </c>
      <c r="O15" s="167">
        <v>3</v>
      </c>
      <c r="P15" s="168">
        <v>12</v>
      </c>
      <c r="Q15" s="199">
        <f>SUM(O15:P15)</f>
        <v>15</v>
      </c>
    </row>
    <row r="16" spans="1:17" ht="15.75" thickBot="1" x14ac:dyDescent="0.3"/>
    <row r="17" spans="2:17" ht="30" x14ac:dyDescent="0.25">
      <c r="B17" s="638" t="s">
        <v>471</v>
      </c>
      <c r="C17" s="639"/>
      <c r="D17" s="200" t="s">
        <v>0</v>
      </c>
      <c r="E17" s="200"/>
      <c r="F17" s="203">
        <v>1</v>
      </c>
      <c r="G17" s="203">
        <v>2</v>
      </c>
      <c r="H17" s="203">
        <v>3</v>
      </c>
      <c r="I17" s="203">
        <v>4</v>
      </c>
      <c r="J17" s="203">
        <v>5</v>
      </c>
      <c r="K17" s="203">
        <v>6</v>
      </c>
      <c r="L17" s="203">
        <v>7</v>
      </c>
      <c r="M17" s="203">
        <v>8</v>
      </c>
      <c r="N17" s="203">
        <v>9</v>
      </c>
      <c r="O17" s="203">
        <v>10</v>
      </c>
      <c r="P17" s="607" t="s">
        <v>62</v>
      </c>
      <c r="Q17" s="608" t="s">
        <v>63</v>
      </c>
    </row>
    <row r="18" spans="2:17" x14ac:dyDescent="0.25">
      <c r="B18" s="640"/>
      <c r="C18" s="641"/>
      <c r="D18" s="201" t="s">
        <v>25</v>
      </c>
      <c r="E18" s="201"/>
      <c r="F18" s="174" t="s">
        <v>38</v>
      </c>
      <c r="G18" s="174" t="s">
        <v>38</v>
      </c>
      <c r="H18" s="174" t="s">
        <v>39</v>
      </c>
      <c r="I18" s="174" t="s">
        <v>42</v>
      </c>
      <c r="J18" s="174" t="s">
        <v>38</v>
      </c>
      <c r="K18" s="174" t="s">
        <v>50</v>
      </c>
      <c r="L18" s="174" t="s">
        <v>38</v>
      </c>
      <c r="M18" s="174" t="s">
        <v>42</v>
      </c>
      <c r="N18" s="174" t="s">
        <v>38</v>
      </c>
      <c r="O18" s="174" t="s">
        <v>38</v>
      </c>
      <c r="P18" s="205"/>
      <c r="Q18" s="206"/>
    </row>
    <row r="19" spans="2:17" x14ac:dyDescent="0.25">
      <c r="B19" s="640"/>
      <c r="C19" s="641"/>
      <c r="D19" s="201" t="s">
        <v>51</v>
      </c>
      <c r="E19" s="201"/>
      <c r="F19" s="204">
        <f>VLOOKUP(F$18,CropLookup,3,FALSE)</f>
        <v>1.8</v>
      </c>
      <c r="G19" s="204">
        <f t="shared" ref="G19:O19" si="6">VLOOKUP(G18,CropLookup,3,FALSE)</f>
        <v>1.8</v>
      </c>
      <c r="H19" s="204">
        <f t="shared" si="6"/>
        <v>2</v>
      </c>
      <c r="I19" s="204">
        <f t="shared" si="6"/>
        <v>2.5</v>
      </c>
      <c r="J19" s="204">
        <f t="shared" si="6"/>
        <v>1.8</v>
      </c>
      <c r="K19" s="204">
        <f t="shared" si="6"/>
        <v>0.8</v>
      </c>
      <c r="L19" s="204">
        <f t="shared" si="6"/>
        <v>1.8</v>
      </c>
      <c r="M19" s="204">
        <f t="shared" si="6"/>
        <v>2.5</v>
      </c>
      <c r="N19" s="204">
        <f t="shared" si="6"/>
        <v>1.8</v>
      </c>
      <c r="O19" s="204">
        <f t="shared" si="6"/>
        <v>1.8</v>
      </c>
      <c r="P19" s="205"/>
      <c r="Q19" s="206"/>
    </row>
    <row r="20" spans="2:17" x14ac:dyDescent="0.25">
      <c r="B20" s="640"/>
      <c r="C20" s="641"/>
      <c r="D20" s="201" t="s">
        <v>68</v>
      </c>
      <c r="E20" s="201"/>
      <c r="F20" s="175">
        <v>0</v>
      </c>
      <c r="G20" s="175">
        <v>-1</v>
      </c>
      <c r="H20" s="175">
        <v>-2</v>
      </c>
      <c r="I20" s="175">
        <v>-3</v>
      </c>
      <c r="J20" s="175">
        <v>-4</v>
      </c>
      <c r="K20" s="175">
        <v>-7</v>
      </c>
      <c r="L20" s="175">
        <v>-6</v>
      </c>
      <c r="M20" s="175">
        <v>-7</v>
      </c>
      <c r="N20" s="175">
        <v>-8</v>
      </c>
      <c r="O20" s="175">
        <v>-9</v>
      </c>
      <c r="P20" s="205" t="s">
        <v>468</v>
      </c>
      <c r="Q20" s="206"/>
    </row>
    <row r="21" spans="2:17" x14ac:dyDescent="0.25">
      <c r="B21" s="640"/>
      <c r="C21" s="641"/>
      <c r="D21" s="201" t="s">
        <v>67</v>
      </c>
      <c r="E21" s="201"/>
      <c r="F21" s="204">
        <f>F19*(100+F20)/100</f>
        <v>1.8</v>
      </c>
      <c r="G21" s="204">
        <f t="shared" ref="G21:O21" si="7">G19*(100+G20)/100</f>
        <v>1.7820000000000003</v>
      </c>
      <c r="H21" s="204">
        <f t="shared" si="7"/>
        <v>1.96</v>
      </c>
      <c r="I21" s="204">
        <f t="shared" si="7"/>
        <v>2.4249999999999998</v>
      </c>
      <c r="J21" s="204">
        <f t="shared" si="7"/>
        <v>1.7280000000000002</v>
      </c>
      <c r="K21" s="204">
        <f t="shared" si="7"/>
        <v>0.74400000000000011</v>
      </c>
      <c r="L21" s="204">
        <f t="shared" si="7"/>
        <v>1.6920000000000002</v>
      </c>
      <c r="M21" s="204">
        <f t="shared" si="7"/>
        <v>2.3250000000000002</v>
      </c>
      <c r="N21" s="204">
        <f t="shared" si="7"/>
        <v>1.6559999999999999</v>
      </c>
      <c r="O21" s="204">
        <f t="shared" si="7"/>
        <v>1.6380000000000001</v>
      </c>
      <c r="P21" s="205"/>
      <c r="Q21" s="206"/>
    </row>
    <row r="22" spans="2:17" x14ac:dyDescent="0.25">
      <c r="B22" s="640"/>
      <c r="C22" s="641"/>
      <c r="D22" s="201" t="s">
        <v>28</v>
      </c>
      <c r="E22" s="201"/>
      <c r="F22" s="209">
        <f t="shared" ref="F22:O22" si="8">VLOOKUP(F$18,CropLookup,4,FALSE)</f>
        <v>285</v>
      </c>
      <c r="G22" s="209">
        <f t="shared" si="8"/>
        <v>285</v>
      </c>
      <c r="H22" s="209">
        <f t="shared" si="8"/>
        <v>260</v>
      </c>
      <c r="I22" s="209">
        <f t="shared" si="8"/>
        <v>73</v>
      </c>
      <c r="J22" s="209">
        <f t="shared" si="8"/>
        <v>285</v>
      </c>
      <c r="K22" s="209">
        <f t="shared" si="8"/>
        <v>550</v>
      </c>
      <c r="L22" s="209">
        <f t="shared" si="8"/>
        <v>285</v>
      </c>
      <c r="M22" s="209">
        <f t="shared" si="8"/>
        <v>73</v>
      </c>
      <c r="N22" s="209">
        <f t="shared" si="8"/>
        <v>285</v>
      </c>
      <c r="O22" s="209">
        <f t="shared" si="8"/>
        <v>285</v>
      </c>
      <c r="P22" s="205"/>
      <c r="Q22" s="206"/>
    </row>
    <row r="23" spans="2:17" x14ac:dyDescent="0.25">
      <c r="B23" s="640"/>
      <c r="C23" s="641"/>
      <c r="D23" s="201" t="s">
        <v>64</v>
      </c>
      <c r="E23" s="201"/>
      <c r="F23" s="209">
        <f>F22*F21</f>
        <v>513</v>
      </c>
      <c r="G23" s="209">
        <f t="shared" ref="G23:O23" si="9">G22*G21</f>
        <v>507.87000000000006</v>
      </c>
      <c r="H23" s="209">
        <f t="shared" si="9"/>
        <v>509.59999999999997</v>
      </c>
      <c r="I23" s="209">
        <f t="shared" si="9"/>
        <v>177.02499999999998</v>
      </c>
      <c r="J23" s="209">
        <f t="shared" si="9"/>
        <v>492.48000000000008</v>
      </c>
      <c r="K23" s="209">
        <f t="shared" si="9"/>
        <v>409.20000000000005</v>
      </c>
      <c r="L23" s="209">
        <f t="shared" si="9"/>
        <v>482.22</v>
      </c>
      <c r="M23" s="209">
        <f t="shared" si="9"/>
        <v>169.72500000000002</v>
      </c>
      <c r="N23" s="209">
        <f t="shared" si="9"/>
        <v>471.96</v>
      </c>
      <c r="O23" s="209">
        <f t="shared" si="9"/>
        <v>466.83000000000004</v>
      </c>
      <c r="P23" s="205"/>
      <c r="Q23" s="206"/>
    </row>
    <row r="24" spans="2:17" x14ac:dyDescent="0.25">
      <c r="B24" s="640"/>
      <c r="C24" s="641"/>
      <c r="D24" s="201" t="s">
        <v>65</v>
      </c>
      <c r="E24" s="201"/>
      <c r="F24" s="210">
        <f t="shared" ref="F24:O24" si="10">IF($F18="p",VLOOKUP(F$18,CropLookup,9,FALSE)+VLOOKUP(F$18,CropLookup,8,FALSE)*F19,VLOOKUP(F$18,CropLookup,10,FALSE))</f>
        <v>362</v>
      </c>
      <c r="G24" s="210">
        <f t="shared" si="10"/>
        <v>362</v>
      </c>
      <c r="H24" s="210">
        <f t="shared" si="10"/>
        <v>362</v>
      </c>
      <c r="I24" s="210">
        <f t="shared" si="10"/>
        <v>165</v>
      </c>
      <c r="J24" s="210">
        <f t="shared" si="10"/>
        <v>362</v>
      </c>
      <c r="K24" s="210">
        <f t="shared" si="10"/>
        <v>362</v>
      </c>
      <c r="L24" s="210">
        <f t="shared" si="10"/>
        <v>362</v>
      </c>
      <c r="M24" s="210">
        <f t="shared" si="10"/>
        <v>165</v>
      </c>
      <c r="N24" s="210">
        <f t="shared" si="10"/>
        <v>362</v>
      </c>
      <c r="O24" s="210">
        <f t="shared" si="10"/>
        <v>362</v>
      </c>
      <c r="P24" s="205"/>
      <c r="Q24" s="206"/>
    </row>
    <row r="25" spans="2:17" x14ac:dyDescent="0.25">
      <c r="B25" s="642"/>
      <c r="C25" s="643"/>
      <c r="D25" s="202" t="s">
        <v>66</v>
      </c>
      <c r="E25" s="202"/>
      <c r="F25" s="211">
        <f>F23-F24</f>
        <v>151</v>
      </c>
      <c r="G25" s="211">
        <f t="shared" ref="G25:O25" si="11">G23-G24</f>
        <v>145.87000000000006</v>
      </c>
      <c r="H25" s="211">
        <f t="shared" si="11"/>
        <v>147.59999999999997</v>
      </c>
      <c r="I25" s="211">
        <f t="shared" si="11"/>
        <v>12.024999999999977</v>
      </c>
      <c r="J25" s="211">
        <f t="shared" si="11"/>
        <v>130.48000000000008</v>
      </c>
      <c r="K25" s="211">
        <f t="shared" si="11"/>
        <v>47.200000000000045</v>
      </c>
      <c r="L25" s="211">
        <f t="shared" si="11"/>
        <v>120.22000000000003</v>
      </c>
      <c r="M25" s="211">
        <f t="shared" si="11"/>
        <v>4.7250000000000227</v>
      </c>
      <c r="N25" s="211">
        <f t="shared" si="11"/>
        <v>109.95999999999998</v>
      </c>
      <c r="O25" s="211">
        <f t="shared" si="11"/>
        <v>104.83000000000004</v>
      </c>
      <c r="P25" s="207">
        <f>SUM(F25:O25)</f>
        <v>973.9100000000002</v>
      </c>
      <c r="Q25" s="208">
        <f>P25/10</f>
        <v>97.39100000000002</v>
      </c>
    </row>
    <row r="26" spans="2:17" x14ac:dyDescent="0.25">
      <c r="B26" s="644" t="s">
        <v>470</v>
      </c>
      <c r="C26" s="645"/>
      <c r="D26" s="177" t="s">
        <v>466</v>
      </c>
      <c r="E26" s="177"/>
      <c r="F26" s="606">
        <f t="shared" ref="F26:O26" si="12">VLOOKUP(F33,TreatmentCosts,11,FALSE)</f>
        <v>2</v>
      </c>
      <c r="G26" s="606">
        <f t="shared" si="12"/>
        <v>0</v>
      </c>
      <c r="H26" s="606">
        <f t="shared" si="12"/>
        <v>0</v>
      </c>
      <c r="I26" s="606">
        <f t="shared" si="12"/>
        <v>0</v>
      </c>
      <c r="J26" s="606">
        <f t="shared" si="12"/>
        <v>0</v>
      </c>
      <c r="K26" s="606">
        <f t="shared" si="12"/>
        <v>0</v>
      </c>
      <c r="L26" s="606">
        <f t="shared" si="12"/>
        <v>0</v>
      </c>
      <c r="M26" s="606">
        <f t="shared" si="12"/>
        <v>0</v>
      </c>
      <c r="N26" s="606">
        <f t="shared" si="12"/>
        <v>0</v>
      </c>
      <c r="O26" s="606">
        <f t="shared" si="12"/>
        <v>0</v>
      </c>
      <c r="P26" s="191"/>
      <c r="Q26" s="192"/>
    </row>
    <row r="27" spans="2:17" x14ac:dyDescent="0.25">
      <c r="B27" s="646"/>
      <c r="C27" s="647"/>
      <c r="D27" s="177" t="s">
        <v>467</v>
      </c>
      <c r="E27" s="177"/>
      <c r="F27" s="606">
        <f t="shared" ref="F27:O27" si="13">VLOOKUP(F33,TreatmentCosts,12,FALSE)</f>
        <v>0</v>
      </c>
      <c r="G27" s="606">
        <f t="shared" si="13"/>
        <v>0</v>
      </c>
      <c r="H27" s="606">
        <f t="shared" si="13"/>
        <v>0</v>
      </c>
      <c r="I27" s="606">
        <f t="shared" si="13"/>
        <v>0</v>
      </c>
      <c r="J27" s="606">
        <f t="shared" si="13"/>
        <v>0</v>
      </c>
      <c r="K27" s="606">
        <f t="shared" si="13"/>
        <v>0</v>
      </c>
      <c r="L27" s="606">
        <f t="shared" si="13"/>
        <v>0</v>
      </c>
      <c r="M27" s="606">
        <f t="shared" si="13"/>
        <v>0</v>
      </c>
      <c r="N27" s="606">
        <f t="shared" si="13"/>
        <v>0</v>
      </c>
      <c r="O27" s="606">
        <f t="shared" si="13"/>
        <v>0</v>
      </c>
      <c r="P27" s="191"/>
      <c r="Q27" s="192"/>
    </row>
    <row r="28" spans="2:17" x14ac:dyDescent="0.25">
      <c r="B28" s="646"/>
      <c r="C28" s="647"/>
      <c r="D28" s="564" t="s">
        <v>505</v>
      </c>
      <c r="E28" s="177"/>
      <c r="F28" s="565">
        <f t="shared" ref="F28:O28" si="14">VLOOKUP(F33,TreatmentCosts,13,FALSE)</f>
        <v>0</v>
      </c>
      <c r="G28" s="565">
        <f t="shared" si="14"/>
        <v>0</v>
      </c>
      <c r="H28" s="565">
        <f t="shared" si="14"/>
        <v>0</v>
      </c>
      <c r="I28" s="565">
        <f t="shared" si="14"/>
        <v>0</v>
      </c>
      <c r="J28" s="565">
        <f t="shared" si="14"/>
        <v>0</v>
      </c>
      <c r="K28" s="565">
        <f t="shared" si="14"/>
        <v>0</v>
      </c>
      <c r="L28" s="565">
        <f t="shared" si="14"/>
        <v>0</v>
      </c>
      <c r="M28" s="565">
        <f t="shared" si="14"/>
        <v>0</v>
      </c>
      <c r="N28" s="565">
        <f t="shared" si="14"/>
        <v>0</v>
      </c>
      <c r="O28" s="565">
        <f t="shared" si="14"/>
        <v>0</v>
      </c>
      <c r="P28" s="191"/>
      <c r="Q28" s="192"/>
    </row>
    <row r="29" spans="2:17" x14ac:dyDescent="0.25">
      <c r="B29" s="646"/>
      <c r="C29" s="647"/>
      <c r="D29" s="487" t="s">
        <v>137</v>
      </c>
      <c r="E29" s="488"/>
      <c r="F29" s="489">
        <f>F36*VLOOKUP(F$18,CropLookup,16,FALSE)/1000/'Quantity of Lime to Apply'!$E4</f>
        <v>8.4637290033594631E-2</v>
      </c>
      <c r="G29" s="489">
        <f>G36*VLOOKUP(G$18,CropLookup,16,FALSE)/1000/'Quantity of Lime to Apply'!$E4</f>
        <v>8.7055498320268765E-2</v>
      </c>
      <c r="H29" s="489">
        <f>H36*VLOOKUP(H$18,CropLookup,16,FALSE)/1000/'Quantity of Lime to Apply'!$E4</f>
        <v>9.0958790593505062E-2</v>
      </c>
      <c r="I29" s="489">
        <f>I36*VLOOKUP(I$18,CropLookup,16,FALSE)/1000/'Quantity of Lime to Apply'!$E4</f>
        <v>4.535274356103023E-2</v>
      </c>
      <c r="J29" s="489">
        <f>J36*VLOOKUP(J$18,CropLookup,16,FALSE)/1000/'Quantity of Lime to Apply'!$E4</f>
        <v>8.5443359462486004E-2</v>
      </c>
      <c r="K29" s="489">
        <f>K36*VLOOKUP(K$18,CropLookup,16,FALSE)/1000/'Quantity of Lime to Apply'!$E4</f>
        <v>0.18523124748040315</v>
      </c>
      <c r="L29" s="489">
        <f>L36*VLOOKUP(L$18,CropLookup,16,FALSE)/1000/'Quantity of Lime to Apply'!$E4</f>
        <v>8.302515117581187E-2</v>
      </c>
      <c r="M29" s="489">
        <f>M36*VLOOKUP(M$18,CropLookup,16,FALSE)/1000/'Quantity of Lime to Apply'!$E4</f>
        <v>4.2833146696528546E-2</v>
      </c>
      <c r="N29" s="489">
        <f>N36*VLOOKUP(N$18,CropLookup,16,FALSE)/1000/'Quantity of Lime to Apply'!$E4</f>
        <v>8.1413012318029124E-2</v>
      </c>
      <c r="O29" s="490">
        <f>O36*VLOOKUP(O$18,CropLookup,16,FALSE)/1000/'Quantity of Lime to Apply'!$E4</f>
        <v>8.0606942889137737E-2</v>
      </c>
      <c r="P29" s="191"/>
      <c r="Q29" s="192"/>
    </row>
    <row r="30" spans="2:17" x14ac:dyDescent="0.25">
      <c r="B30" s="646"/>
      <c r="C30" s="647"/>
      <c r="D30" s="177" t="s">
        <v>465</v>
      </c>
      <c r="E30" s="469">
        <f>Soil_Model!H$9</f>
        <v>4.7</v>
      </c>
      <c r="F30" s="469">
        <f ca="1">Soil_Model!H$20</f>
        <v>5.7360669150438062</v>
      </c>
      <c r="G30" s="469">
        <f ca="1">Soil_Model!H$32</f>
        <v>5.8991482970804761</v>
      </c>
      <c r="H30" s="469">
        <f ca="1">Soil_Model!H$44</f>
        <v>5.9483492340380524</v>
      </c>
      <c r="I30" s="469">
        <f ca="1">Soil_Model!H$56</f>
        <v>5.9803894783537332</v>
      </c>
      <c r="J30" s="469">
        <f ca="1">Soil_Model!H$68</f>
        <v>5.9672338522037034</v>
      </c>
      <c r="K30" s="469">
        <f ca="1">Soil_Model!H$80</f>
        <v>5.9052178556853265</v>
      </c>
      <c r="L30" s="469">
        <f ca="1">Soil_Model!H$92</f>
        <v>5.912385684680256</v>
      </c>
      <c r="M30" s="469">
        <f ca="1">Soil_Model!H$104</f>
        <v>5.925285443692605</v>
      </c>
      <c r="N30" s="469">
        <f ca="1">Soil_Model!H$116</f>
        <v>5.9050960116544218</v>
      </c>
      <c r="O30" s="469">
        <f ca="1">Soil_Model!H$128</f>
        <v>5.8856603956748863</v>
      </c>
      <c r="P30" s="191"/>
      <c r="Q30" s="192"/>
    </row>
    <row r="31" spans="2:17" x14ac:dyDescent="0.25">
      <c r="B31" s="646"/>
      <c r="C31" s="647"/>
      <c r="D31" s="177" t="s">
        <v>463</v>
      </c>
      <c r="E31" s="469">
        <f>Soil_Model!Z$9</f>
        <v>4.5999999999999996</v>
      </c>
      <c r="F31" s="469">
        <f ca="1">Soil_Model!Z$20</f>
        <v>4.7430876623488825</v>
      </c>
      <c r="G31" s="469">
        <f ca="1">Soil_Model!Z$32</f>
        <v>4.8384207699137356</v>
      </c>
      <c r="H31" s="469">
        <f ca="1">Soil_Model!Z$44</f>
        <v>4.9498853121033131</v>
      </c>
      <c r="I31" s="469">
        <f ca="1">Soil_Model!Z$56</f>
        <v>5.0810063165105674</v>
      </c>
      <c r="J31" s="469">
        <f ca="1">Soil_Model!Z$68</f>
        <v>5.2029101544865775</v>
      </c>
      <c r="K31" s="469">
        <f ca="1">Soil_Model!Z$80</f>
        <v>5.2862693081838596</v>
      </c>
      <c r="L31" s="469">
        <f ca="1">Soil_Model!Z$92</f>
        <v>5.383160669387685</v>
      </c>
      <c r="M31" s="469">
        <f ca="1">Soil_Model!Z$104</f>
        <v>5.4901059156349827</v>
      </c>
      <c r="N31" s="469">
        <f ca="1">Soil_Model!Z$116</f>
        <v>5.5842697082910497</v>
      </c>
      <c r="O31" s="469">
        <f ca="1">Soil_Model!Z$128</f>
        <v>5.6708186517281245</v>
      </c>
      <c r="P31" s="191"/>
      <c r="Q31" s="192"/>
    </row>
    <row r="32" spans="2:17" x14ac:dyDescent="0.25">
      <c r="B32" s="646"/>
      <c r="C32" s="647"/>
      <c r="D32" s="177" t="s">
        <v>464</v>
      </c>
      <c r="E32" s="469">
        <f>Soil_Model!AR$9</f>
        <v>4.4000000000000004</v>
      </c>
      <c r="F32" s="469">
        <f ca="1">Soil_Model!AR$20</f>
        <v>4.3800000000000008</v>
      </c>
      <c r="G32" s="469">
        <f ca="1">Soil_Model!AR$32</f>
        <v>4.4000000000000004</v>
      </c>
      <c r="H32" s="469">
        <f ca="1">Soil_Model!AR$44</f>
        <v>4.42</v>
      </c>
      <c r="I32" s="469">
        <f ca="1">Soil_Model!AR$56</f>
        <v>4.4399999999999995</v>
      </c>
      <c r="J32" s="469">
        <f ca="1">Soil_Model!AR$68</f>
        <v>4.4599999999999991</v>
      </c>
      <c r="K32" s="469">
        <f ca="1">Soil_Model!AR$80</f>
        <v>4.4799999999999986</v>
      </c>
      <c r="L32" s="469">
        <f ca="1">Soil_Model!AR$92</f>
        <v>4.4999999999999982</v>
      </c>
      <c r="M32" s="469">
        <f ca="1">Soil_Model!AR$104</f>
        <v>4.5199999999999978</v>
      </c>
      <c r="N32" s="469">
        <f ca="1">Soil_Model!AR$116</f>
        <v>4.5399999999999974</v>
      </c>
      <c r="O32" s="469">
        <f ca="1">Soil_Model!AR$128</f>
        <v>4.5599999999999969</v>
      </c>
      <c r="P32" s="191"/>
      <c r="Q32" s="192"/>
    </row>
    <row r="33" spans="2:17" ht="11.45" customHeight="1" x14ac:dyDescent="0.25">
      <c r="B33" s="646"/>
      <c r="C33" s="647"/>
      <c r="D33" s="634" t="s">
        <v>489</v>
      </c>
      <c r="E33" s="635"/>
      <c r="F33" s="592">
        <v>3</v>
      </c>
      <c r="G33" s="592">
        <v>1</v>
      </c>
      <c r="H33" s="592">
        <v>1</v>
      </c>
      <c r="I33" s="592">
        <v>1</v>
      </c>
      <c r="J33" s="592">
        <v>1</v>
      </c>
      <c r="K33" s="592">
        <v>1</v>
      </c>
      <c r="L33" s="592">
        <v>1</v>
      </c>
      <c r="M33" s="592">
        <v>1</v>
      </c>
      <c r="N33" s="592">
        <v>1</v>
      </c>
      <c r="O33" s="593">
        <v>1</v>
      </c>
      <c r="P33" s="271"/>
      <c r="Q33" s="272"/>
    </row>
    <row r="34" spans="2:17" ht="16.149999999999999" customHeight="1" x14ac:dyDescent="0.25">
      <c r="B34" s="648"/>
      <c r="C34" s="649"/>
      <c r="D34" s="636"/>
      <c r="E34" s="637"/>
      <c r="F34" s="594">
        <f t="shared" ref="F34:O34" si="15">-VLOOKUP(F33,TreatmentCosts,16,FALSE)</f>
        <v>-69</v>
      </c>
      <c r="G34" s="594">
        <f t="shared" si="15"/>
        <v>0</v>
      </c>
      <c r="H34" s="594">
        <f t="shared" si="15"/>
        <v>0</v>
      </c>
      <c r="I34" s="594">
        <f t="shared" si="15"/>
        <v>0</v>
      </c>
      <c r="J34" s="594">
        <f t="shared" si="15"/>
        <v>0</v>
      </c>
      <c r="K34" s="594">
        <f t="shared" si="15"/>
        <v>0</v>
      </c>
      <c r="L34" s="594">
        <f t="shared" si="15"/>
        <v>0</v>
      </c>
      <c r="M34" s="594">
        <f t="shared" si="15"/>
        <v>0</v>
      </c>
      <c r="N34" s="594">
        <f t="shared" si="15"/>
        <v>0</v>
      </c>
      <c r="O34" s="594">
        <f t="shared" si="15"/>
        <v>0</v>
      </c>
      <c r="P34" s="178">
        <f>SUM(F34:O34)</f>
        <v>-69</v>
      </c>
      <c r="Q34" s="179">
        <f>P34/10</f>
        <v>-6.9</v>
      </c>
    </row>
    <row r="35" spans="2:17" x14ac:dyDescent="0.25">
      <c r="B35" s="650" t="s">
        <v>176</v>
      </c>
      <c r="C35" s="650"/>
      <c r="D35" s="180" t="s">
        <v>175</v>
      </c>
      <c r="E35" s="180"/>
      <c r="F35" s="176">
        <v>5</v>
      </c>
      <c r="G35" s="176">
        <v>8</v>
      </c>
      <c r="H35" s="176">
        <v>10</v>
      </c>
      <c r="I35" s="176">
        <v>8</v>
      </c>
      <c r="J35" s="176">
        <v>6</v>
      </c>
      <c r="K35" s="176">
        <v>8</v>
      </c>
      <c r="L35" s="176">
        <v>3</v>
      </c>
      <c r="M35" s="176">
        <v>2</v>
      </c>
      <c r="N35" s="176">
        <v>1</v>
      </c>
      <c r="O35" s="176">
        <v>0</v>
      </c>
      <c r="P35" s="181" t="s">
        <v>468</v>
      </c>
      <c r="Q35" s="182"/>
    </row>
    <row r="36" spans="2:17" x14ac:dyDescent="0.25">
      <c r="B36" s="650"/>
      <c r="C36" s="650"/>
      <c r="D36" s="17" t="s">
        <v>52</v>
      </c>
      <c r="E36" s="17"/>
      <c r="F36" s="185">
        <f t="shared" ref="F36:O36" si="16">(100+F35)/100*F19</f>
        <v>1.8900000000000001</v>
      </c>
      <c r="G36" s="185">
        <f t="shared" si="16"/>
        <v>1.9440000000000002</v>
      </c>
      <c r="H36" s="185">
        <f t="shared" si="16"/>
        <v>2.2000000000000002</v>
      </c>
      <c r="I36" s="185">
        <f t="shared" si="16"/>
        <v>2.7</v>
      </c>
      <c r="J36" s="185">
        <f t="shared" si="16"/>
        <v>1.9080000000000001</v>
      </c>
      <c r="K36" s="185">
        <f t="shared" si="16"/>
        <v>0.8640000000000001</v>
      </c>
      <c r="L36" s="185">
        <f t="shared" si="16"/>
        <v>1.8540000000000001</v>
      </c>
      <c r="M36" s="185">
        <f t="shared" si="16"/>
        <v>2.5499999999999998</v>
      </c>
      <c r="N36" s="185">
        <f t="shared" si="16"/>
        <v>1.8180000000000001</v>
      </c>
      <c r="O36" s="185">
        <f t="shared" si="16"/>
        <v>1.8</v>
      </c>
      <c r="P36" s="183"/>
      <c r="Q36" s="184"/>
    </row>
    <row r="37" spans="2:17" x14ac:dyDescent="0.25">
      <c r="B37" s="650"/>
      <c r="C37" s="650"/>
      <c r="D37" s="17" t="s">
        <v>28</v>
      </c>
      <c r="E37" s="17"/>
      <c r="F37" s="186">
        <f t="shared" ref="F37:O37" si="17">VLOOKUP(F$18,CropLookup,4,FALSE)</f>
        <v>285</v>
      </c>
      <c r="G37" s="186">
        <f t="shared" si="17"/>
        <v>285</v>
      </c>
      <c r="H37" s="186">
        <f t="shared" si="17"/>
        <v>260</v>
      </c>
      <c r="I37" s="186">
        <f t="shared" si="17"/>
        <v>73</v>
      </c>
      <c r="J37" s="186">
        <f t="shared" si="17"/>
        <v>285</v>
      </c>
      <c r="K37" s="186">
        <f t="shared" si="17"/>
        <v>550</v>
      </c>
      <c r="L37" s="186">
        <f t="shared" si="17"/>
        <v>285</v>
      </c>
      <c r="M37" s="186">
        <f t="shared" si="17"/>
        <v>73</v>
      </c>
      <c r="N37" s="186">
        <f t="shared" si="17"/>
        <v>285</v>
      </c>
      <c r="O37" s="186">
        <f t="shared" si="17"/>
        <v>285</v>
      </c>
      <c r="P37" s="183"/>
      <c r="Q37" s="184"/>
    </row>
    <row r="38" spans="2:17" x14ac:dyDescent="0.25">
      <c r="B38" s="650"/>
      <c r="C38" s="650"/>
      <c r="D38" s="17" t="s">
        <v>46</v>
      </c>
      <c r="E38" s="17"/>
      <c r="F38" s="186">
        <f>F37*F36</f>
        <v>538.65000000000009</v>
      </c>
      <c r="G38" s="186">
        <f t="shared" ref="G38:O38" si="18">G37*G36</f>
        <v>554.04000000000008</v>
      </c>
      <c r="H38" s="186">
        <f t="shared" si="18"/>
        <v>572</v>
      </c>
      <c r="I38" s="186">
        <f t="shared" si="18"/>
        <v>197.10000000000002</v>
      </c>
      <c r="J38" s="186">
        <f t="shared" si="18"/>
        <v>543.78000000000009</v>
      </c>
      <c r="K38" s="186">
        <f t="shared" si="18"/>
        <v>475.20000000000005</v>
      </c>
      <c r="L38" s="186">
        <f t="shared" si="18"/>
        <v>528.39</v>
      </c>
      <c r="M38" s="186">
        <f t="shared" si="18"/>
        <v>186.14999999999998</v>
      </c>
      <c r="N38" s="186">
        <f t="shared" si="18"/>
        <v>518.13</v>
      </c>
      <c r="O38" s="186">
        <f t="shared" si="18"/>
        <v>513</v>
      </c>
      <c r="P38" s="183"/>
      <c r="Q38" s="184"/>
    </row>
    <row r="39" spans="2:17" x14ac:dyDescent="0.25">
      <c r="B39" s="650"/>
      <c r="C39" s="650"/>
      <c r="D39" s="17" t="s">
        <v>55</v>
      </c>
      <c r="E39" s="17"/>
      <c r="F39" s="187">
        <f t="shared" ref="F39:O39" si="19">IF($F35="p",VLOOKUP(F$18,CropLookup,9,FALSE)+VLOOKUP(F$18,CropLookup,8,FALSE)*F36,VLOOKUP(F$18,CropLookup,10,FALSE))</f>
        <v>362</v>
      </c>
      <c r="G39" s="187">
        <f t="shared" si="19"/>
        <v>362</v>
      </c>
      <c r="H39" s="187">
        <f t="shared" si="19"/>
        <v>362</v>
      </c>
      <c r="I39" s="187">
        <f t="shared" si="19"/>
        <v>165</v>
      </c>
      <c r="J39" s="187">
        <f t="shared" si="19"/>
        <v>362</v>
      </c>
      <c r="K39" s="187">
        <f t="shared" si="19"/>
        <v>362</v>
      </c>
      <c r="L39" s="187">
        <f t="shared" si="19"/>
        <v>362</v>
      </c>
      <c r="M39" s="187">
        <f t="shared" si="19"/>
        <v>165</v>
      </c>
      <c r="N39" s="187">
        <f t="shared" si="19"/>
        <v>362</v>
      </c>
      <c r="O39" s="187">
        <f t="shared" si="19"/>
        <v>362</v>
      </c>
      <c r="P39" s="183"/>
      <c r="Q39" s="184"/>
    </row>
    <row r="40" spans="2:17" x14ac:dyDescent="0.25">
      <c r="B40" s="650"/>
      <c r="C40" s="650"/>
      <c r="D40" s="17" t="s">
        <v>53</v>
      </c>
      <c r="E40" s="17"/>
      <c r="F40" s="186">
        <f>F38-F39</f>
        <v>176.65000000000009</v>
      </c>
      <c r="G40" s="186">
        <f t="shared" ref="G40:O40" si="20">G38-G39</f>
        <v>192.04000000000008</v>
      </c>
      <c r="H40" s="186">
        <f t="shared" si="20"/>
        <v>210</v>
      </c>
      <c r="I40" s="186">
        <f t="shared" si="20"/>
        <v>32.100000000000023</v>
      </c>
      <c r="J40" s="186">
        <f t="shared" si="20"/>
        <v>181.78000000000009</v>
      </c>
      <c r="K40" s="186">
        <f t="shared" si="20"/>
        <v>113.20000000000005</v>
      </c>
      <c r="L40" s="186">
        <f t="shared" si="20"/>
        <v>166.39</v>
      </c>
      <c r="M40" s="186">
        <f t="shared" si="20"/>
        <v>21.149999999999977</v>
      </c>
      <c r="N40" s="186">
        <f t="shared" si="20"/>
        <v>156.13</v>
      </c>
      <c r="O40" s="186">
        <f t="shared" si="20"/>
        <v>151</v>
      </c>
      <c r="P40" s="188">
        <f>SUM(F40:O40)</f>
        <v>1400.4400000000005</v>
      </c>
      <c r="Q40" s="189">
        <f>P40/10</f>
        <v>140.04400000000004</v>
      </c>
    </row>
    <row r="41" spans="2:17" x14ac:dyDescent="0.25">
      <c r="B41" s="651" t="s">
        <v>177</v>
      </c>
      <c r="C41" s="652"/>
      <c r="D41" s="215" t="s">
        <v>56</v>
      </c>
      <c r="E41" s="216"/>
      <c r="F41" s="217">
        <f t="shared" ref="F41:O41" si="21">F40-F25</f>
        <v>25.650000000000091</v>
      </c>
      <c r="G41" s="217">
        <f t="shared" si="21"/>
        <v>46.170000000000016</v>
      </c>
      <c r="H41" s="217">
        <f t="shared" si="21"/>
        <v>62.400000000000034</v>
      </c>
      <c r="I41" s="217">
        <f t="shared" si="21"/>
        <v>20.075000000000045</v>
      </c>
      <c r="J41" s="217">
        <f t="shared" si="21"/>
        <v>51.300000000000011</v>
      </c>
      <c r="K41" s="217">
        <f t="shared" si="21"/>
        <v>66</v>
      </c>
      <c r="L41" s="217">
        <f t="shared" si="21"/>
        <v>46.169999999999959</v>
      </c>
      <c r="M41" s="217">
        <f t="shared" si="21"/>
        <v>16.424999999999955</v>
      </c>
      <c r="N41" s="217">
        <f t="shared" si="21"/>
        <v>46.170000000000016</v>
      </c>
      <c r="O41" s="217">
        <f t="shared" si="21"/>
        <v>46.169999999999959</v>
      </c>
      <c r="P41" s="225">
        <f>SUM(F41:O41)</f>
        <v>426.53000000000009</v>
      </c>
      <c r="Q41" s="218">
        <f>P41/10</f>
        <v>42.653000000000006</v>
      </c>
    </row>
    <row r="42" spans="2:17" x14ac:dyDescent="0.25">
      <c r="B42" s="651"/>
      <c r="C42" s="652"/>
      <c r="D42" s="219" t="s">
        <v>57</v>
      </c>
      <c r="E42" s="214"/>
      <c r="F42" s="213">
        <f>F41+F34</f>
        <v>-43.349999999999909</v>
      </c>
      <c r="G42" s="213">
        <f t="shared" ref="G42:O42" si="22">G41+G34</f>
        <v>46.170000000000016</v>
      </c>
      <c r="H42" s="213">
        <f t="shared" si="22"/>
        <v>62.400000000000034</v>
      </c>
      <c r="I42" s="213">
        <f t="shared" si="22"/>
        <v>20.075000000000045</v>
      </c>
      <c r="J42" s="213">
        <f t="shared" si="22"/>
        <v>51.300000000000011</v>
      </c>
      <c r="K42" s="213">
        <f t="shared" si="22"/>
        <v>66</v>
      </c>
      <c r="L42" s="213">
        <f t="shared" si="22"/>
        <v>46.169999999999959</v>
      </c>
      <c r="M42" s="213">
        <f t="shared" si="22"/>
        <v>16.424999999999955</v>
      </c>
      <c r="N42" s="213">
        <f t="shared" si="22"/>
        <v>46.170000000000016</v>
      </c>
      <c r="O42" s="213">
        <f t="shared" si="22"/>
        <v>46.169999999999959</v>
      </c>
      <c r="P42" s="226">
        <f>SUM(F42:O42)</f>
        <v>357.53000000000009</v>
      </c>
      <c r="Q42" s="220">
        <f>P42/10</f>
        <v>35.753000000000007</v>
      </c>
    </row>
    <row r="43" spans="2:17" x14ac:dyDescent="0.25">
      <c r="B43" s="651"/>
      <c r="C43" s="652"/>
      <c r="D43" s="221" t="s">
        <v>154</v>
      </c>
      <c r="E43" s="222"/>
      <c r="F43" s="223">
        <f>F42</f>
        <v>-43.349999999999909</v>
      </c>
      <c r="G43" s="223">
        <f>F43+G42</f>
        <v>2.8200000000001069</v>
      </c>
      <c r="H43" s="223">
        <f t="shared" ref="H43:O43" si="23">G43+H42</f>
        <v>65.220000000000141</v>
      </c>
      <c r="I43" s="223">
        <f t="shared" si="23"/>
        <v>85.295000000000186</v>
      </c>
      <c r="J43" s="223">
        <f t="shared" si="23"/>
        <v>136.5950000000002</v>
      </c>
      <c r="K43" s="223">
        <f t="shared" si="23"/>
        <v>202.5950000000002</v>
      </c>
      <c r="L43" s="223">
        <f t="shared" si="23"/>
        <v>248.76500000000016</v>
      </c>
      <c r="M43" s="223">
        <f t="shared" si="23"/>
        <v>265.19000000000011</v>
      </c>
      <c r="N43" s="223">
        <f t="shared" si="23"/>
        <v>311.36000000000013</v>
      </c>
      <c r="O43" s="223">
        <f t="shared" si="23"/>
        <v>357.53000000000009</v>
      </c>
      <c r="P43" s="227"/>
      <c r="Q43" s="224"/>
    </row>
    <row r="44" spans="2:17" x14ac:dyDescent="0.25">
      <c r="B44" s="524" t="s">
        <v>498</v>
      </c>
      <c r="C44" s="525"/>
      <c r="D44" s="526">
        <f>'Profit Calculator'!P42</f>
        <v>357.53000000000009</v>
      </c>
      <c r="E44" s="525"/>
      <c r="F44" s="525"/>
      <c r="G44" s="525"/>
      <c r="H44" s="525"/>
      <c r="I44" s="525"/>
      <c r="J44" s="525"/>
      <c r="K44" s="527"/>
    </row>
    <row r="45" spans="2:17" x14ac:dyDescent="0.25">
      <c r="B45" s="528" t="s">
        <v>497</v>
      </c>
      <c r="C45" s="16"/>
      <c r="D45" s="78">
        <f>'Profit Calculator'!Q42</f>
        <v>35.753000000000007</v>
      </c>
      <c r="E45" s="76" t="s">
        <v>189</v>
      </c>
      <c r="F45" s="77">
        <f>('Profit Calculator'!Q42)/'Profit Calculator'!Q25</f>
        <v>0.3671078436405828</v>
      </c>
      <c r="G45" s="16"/>
      <c r="H45" s="16"/>
      <c r="I45" s="16"/>
      <c r="J45" s="16"/>
      <c r="K45" s="529"/>
    </row>
    <row r="46" spans="2:17" x14ac:dyDescent="0.25">
      <c r="B46" s="528" t="s">
        <v>150</v>
      </c>
      <c r="C46" s="16"/>
      <c r="D46" s="79">
        <f>-('Profit Calculator'!P42-'Profit Calculator'!F34)/'Profit Calculator'!F34</f>
        <v>6.1815942028985518</v>
      </c>
      <c r="E46" s="16"/>
      <c r="F46" s="16" t="s">
        <v>155</v>
      </c>
      <c r="G46" s="16"/>
      <c r="H46" s="16"/>
      <c r="I46" s="16"/>
      <c r="J46" s="16"/>
      <c r="K46" s="529"/>
    </row>
    <row r="47" spans="2:17" ht="17.45" customHeight="1" x14ac:dyDescent="0.25">
      <c r="B47" s="528" t="s">
        <v>58</v>
      </c>
      <c r="C47" s="16"/>
      <c r="D47" s="80">
        <f>IRR('Profit Calculator'!F42:O42,0.1)</f>
        <v>1.1004315520352752</v>
      </c>
      <c r="E47" s="16"/>
      <c r="F47" s="16"/>
      <c r="G47" s="16"/>
      <c r="H47" s="16"/>
      <c r="I47" s="16"/>
      <c r="J47" s="16"/>
      <c r="K47" s="529"/>
    </row>
    <row r="48" spans="2:17" x14ac:dyDescent="0.25">
      <c r="B48" s="528" t="s">
        <v>156</v>
      </c>
      <c r="C48" s="16"/>
      <c r="D48" s="273">
        <f>IF('Profit Calculator'!F43&gt;0,1,IF('Profit Calculator'!G43&gt;0,2,IF('Profit Calculator'!H43&gt;0,3,IF('Profit Calculator'!I43&gt;0,4,IF('Profit Calculator'!J43&gt;0,5,IF('Profit Calculator'!K43&gt;0,6,IF('Profit Calculator'!L43&gt;0,7,IF('Profit Calculator'!M43&gt;0,8,IF('Profit Calculator'!N43&gt;0,9,"10")))))))))</f>
        <v>2</v>
      </c>
      <c r="E48" s="16"/>
      <c r="F48" s="16"/>
      <c r="G48" s="16"/>
      <c r="H48" s="16"/>
      <c r="I48" s="16"/>
      <c r="J48" s="16"/>
      <c r="K48" s="529"/>
    </row>
    <row r="49" spans="2:15" x14ac:dyDescent="0.25">
      <c r="B49" s="530" t="s">
        <v>157</v>
      </c>
      <c r="C49" s="531"/>
      <c r="D49" s="532">
        <f>NPV(F49,'Profit Calculator'!F42:O42)</f>
        <v>220.53622009563534</v>
      </c>
      <c r="E49" s="533" t="s">
        <v>60</v>
      </c>
      <c r="F49" s="589">
        <v>0.08</v>
      </c>
      <c r="G49" s="531"/>
      <c r="H49" s="531"/>
      <c r="I49" s="531"/>
      <c r="J49" s="531"/>
      <c r="K49" s="534"/>
    </row>
    <row r="63" spans="2:15" x14ac:dyDescent="0.25">
      <c r="D63" s="491" t="s">
        <v>486</v>
      </c>
      <c r="E63" s="8"/>
      <c r="F63" s="8"/>
      <c r="G63" s="8"/>
      <c r="H63" s="8"/>
      <c r="I63" s="8"/>
      <c r="J63" s="8"/>
      <c r="K63" s="8"/>
      <c r="L63" s="8"/>
      <c r="M63" s="8"/>
      <c r="N63" s="8"/>
      <c r="O63" s="492"/>
    </row>
    <row r="64" spans="2:15" x14ac:dyDescent="0.25">
      <c r="D64" s="493" t="s">
        <v>397</v>
      </c>
      <c r="E64" s="6"/>
      <c r="F64" s="6">
        <f>F17</f>
        <v>1</v>
      </c>
      <c r="G64" s="6">
        <f t="shared" ref="G64:O64" si="24">G17</f>
        <v>2</v>
      </c>
      <c r="H64" s="6">
        <f t="shared" si="24"/>
        <v>3</v>
      </c>
      <c r="I64" s="6">
        <f t="shared" si="24"/>
        <v>4</v>
      </c>
      <c r="J64" s="6">
        <f t="shared" si="24"/>
        <v>5</v>
      </c>
      <c r="K64" s="6">
        <f t="shared" si="24"/>
        <v>6</v>
      </c>
      <c r="L64" s="6">
        <f t="shared" si="24"/>
        <v>7</v>
      </c>
      <c r="M64" s="6">
        <f t="shared" si="24"/>
        <v>8</v>
      </c>
      <c r="N64" s="6">
        <f t="shared" si="24"/>
        <v>9</v>
      </c>
      <c r="O64" s="59">
        <f t="shared" si="24"/>
        <v>10</v>
      </c>
    </row>
    <row r="65" spans="4:15" x14ac:dyDescent="0.25">
      <c r="D65" s="493" t="s">
        <v>484</v>
      </c>
      <c r="E65" s="6"/>
      <c r="F65" s="6">
        <f>F25</f>
        <v>151</v>
      </c>
      <c r="G65" s="6">
        <f t="shared" ref="G65:O65" si="25">G25</f>
        <v>145.87000000000006</v>
      </c>
      <c r="H65" s="6">
        <f t="shared" si="25"/>
        <v>147.59999999999997</v>
      </c>
      <c r="I65" s="6">
        <f t="shared" si="25"/>
        <v>12.024999999999977</v>
      </c>
      <c r="J65" s="6">
        <f t="shared" si="25"/>
        <v>130.48000000000008</v>
      </c>
      <c r="K65" s="6">
        <f t="shared" si="25"/>
        <v>47.200000000000045</v>
      </c>
      <c r="L65" s="6">
        <f t="shared" si="25"/>
        <v>120.22000000000003</v>
      </c>
      <c r="M65" s="6">
        <f t="shared" si="25"/>
        <v>4.7250000000000227</v>
      </c>
      <c r="N65" s="6">
        <f t="shared" si="25"/>
        <v>109.95999999999998</v>
      </c>
      <c r="O65" s="59">
        <f t="shared" si="25"/>
        <v>104.83000000000004</v>
      </c>
    </row>
    <row r="66" spans="4:15" x14ac:dyDescent="0.25">
      <c r="D66" s="494" t="s">
        <v>485</v>
      </c>
      <c r="E66" s="7"/>
      <c r="F66" s="495">
        <f>F40</f>
        <v>176.65000000000009</v>
      </c>
      <c r="G66" s="495">
        <f t="shared" ref="G66:O66" si="26">G40</f>
        <v>192.04000000000008</v>
      </c>
      <c r="H66" s="495">
        <f t="shared" si="26"/>
        <v>210</v>
      </c>
      <c r="I66" s="495">
        <f t="shared" si="26"/>
        <v>32.100000000000023</v>
      </c>
      <c r="J66" s="495">
        <f t="shared" si="26"/>
        <v>181.78000000000009</v>
      </c>
      <c r="K66" s="495">
        <f t="shared" si="26"/>
        <v>113.20000000000005</v>
      </c>
      <c r="L66" s="495">
        <f t="shared" si="26"/>
        <v>166.39</v>
      </c>
      <c r="M66" s="495">
        <f t="shared" si="26"/>
        <v>21.149999999999977</v>
      </c>
      <c r="N66" s="495">
        <f t="shared" si="26"/>
        <v>156.13</v>
      </c>
      <c r="O66" s="496">
        <f t="shared" si="26"/>
        <v>151</v>
      </c>
    </row>
    <row r="67" spans="4:15" x14ac:dyDescent="0.25">
      <c r="D67" s="491" t="s">
        <v>487</v>
      </c>
      <c r="E67" s="8"/>
      <c r="F67" s="8"/>
      <c r="G67" s="8"/>
      <c r="H67" s="8"/>
      <c r="I67" s="8"/>
      <c r="J67" s="8"/>
      <c r="K67" s="8"/>
      <c r="L67" s="8"/>
      <c r="M67" s="8"/>
      <c r="N67" s="8"/>
      <c r="O67" s="492"/>
    </row>
    <row r="68" spans="4:15" x14ac:dyDescent="0.25">
      <c r="D68" s="493" t="s">
        <v>397</v>
      </c>
      <c r="E68" s="6"/>
      <c r="F68" s="6">
        <f>F17</f>
        <v>1</v>
      </c>
      <c r="G68" s="6">
        <f t="shared" ref="G68:O68" si="27">G17</f>
        <v>2</v>
      </c>
      <c r="H68" s="6">
        <f t="shared" si="27"/>
        <v>3</v>
      </c>
      <c r="I68" s="6">
        <f t="shared" si="27"/>
        <v>4</v>
      </c>
      <c r="J68" s="6">
        <f t="shared" si="27"/>
        <v>5</v>
      </c>
      <c r="K68" s="6">
        <f t="shared" si="27"/>
        <v>6</v>
      </c>
      <c r="L68" s="6">
        <f t="shared" si="27"/>
        <v>7</v>
      </c>
      <c r="M68" s="6">
        <f t="shared" si="27"/>
        <v>8</v>
      </c>
      <c r="N68" s="6">
        <f t="shared" si="27"/>
        <v>9</v>
      </c>
      <c r="O68" s="59">
        <f t="shared" si="27"/>
        <v>10</v>
      </c>
    </row>
    <row r="69" spans="4:15" x14ac:dyDescent="0.25">
      <c r="D69" s="493" t="s">
        <v>484</v>
      </c>
      <c r="E69" s="6"/>
      <c r="F69" s="497">
        <f>F25</f>
        <v>151</v>
      </c>
      <c r="G69" s="497">
        <f>F69+G25</f>
        <v>296.87000000000006</v>
      </c>
      <c r="H69" s="497">
        <f t="shared" ref="H69:O69" si="28">G69+H25</f>
        <v>444.47</v>
      </c>
      <c r="I69" s="497">
        <f t="shared" si="28"/>
        <v>456.495</v>
      </c>
      <c r="J69" s="497">
        <f t="shared" si="28"/>
        <v>586.97500000000014</v>
      </c>
      <c r="K69" s="497">
        <f t="shared" si="28"/>
        <v>634.17500000000018</v>
      </c>
      <c r="L69" s="497">
        <f t="shared" si="28"/>
        <v>754.39500000000021</v>
      </c>
      <c r="M69" s="497">
        <f t="shared" si="28"/>
        <v>759.12000000000023</v>
      </c>
      <c r="N69" s="497">
        <f t="shared" si="28"/>
        <v>869.08000000000015</v>
      </c>
      <c r="O69" s="498">
        <f t="shared" si="28"/>
        <v>973.9100000000002</v>
      </c>
    </row>
    <row r="70" spans="4:15" x14ac:dyDescent="0.25">
      <c r="D70" s="494" t="s">
        <v>485</v>
      </c>
      <c r="E70" s="7"/>
      <c r="F70" s="495">
        <f>F40+F34</f>
        <v>107.65000000000009</v>
      </c>
      <c r="G70" s="495">
        <f>F70+G34+G40</f>
        <v>299.69000000000017</v>
      </c>
      <c r="H70" s="495">
        <f t="shared" ref="H70:O70" si="29">G70+H34+H40</f>
        <v>509.69000000000017</v>
      </c>
      <c r="I70" s="495">
        <f t="shared" si="29"/>
        <v>541.79000000000019</v>
      </c>
      <c r="J70" s="495">
        <f t="shared" si="29"/>
        <v>723.57000000000028</v>
      </c>
      <c r="K70" s="495">
        <f t="shared" si="29"/>
        <v>836.77000000000032</v>
      </c>
      <c r="L70" s="495">
        <f t="shared" si="29"/>
        <v>1003.1600000000003</v>
      </c>
      <c r="M70" s="495">
        <f t="shared" si="29"/>
        <v>1024.3100000000004</v>
      </c>
      <c r="N70" s="495">
        <f t="shared" si="29"/>
        <v>1180.4400000000005</v>
      </c>
      <c r="O70" s="496">
        <f t="shared" si="29"/>
        <v>1331.4400000000005</v>
      </c>
    </row>
    <row r="71" spans="4:15" x14ac:dyDescent="0.25">
      <c r="D71" s="491" t="s">
        <v>488</v>
      </c>
      <c r="E71" s="8"/>
      <c r="F71" s="8"/>
      <c r="G71" s="8"/>
      <c r="H71" s="8"/>
      <c r="I71" s="8"/>
      <c r="J71" s="8"/>
      <c r="K71" s="8"/>
      <c r="L71" s="8"/>
      <c r="M71" s="8"/>
      <c r="N71" s="8"/>
      <c r="O71" s="492"/>
    </row>
    <row r="72" spans="4:15" x14ac:dyDescent="0.25">
      <c r="D72" s="493" t="s">
        <v>397</v>
      </c>
      <c r="E72" s="6"/>
      <c r="F72" s="6">
        <f>F17</f>
        <v>1</v>
      </c>
      <c r="G72" s="6">
        <f t="shared" ref="G72:O72" si="30">G17</f>
        <v>2</v>
      </c>
      <c r="H72" s="6">
        <f t="shared" si="30"/>
        <v>3</v>
      </c>
      <c r="I72" s="6">
        <f t="shared" si="30"/>
        <v>4</v>
      </c>
      <c r="J72" s="6">
        <f t="shared" si="30"/>
        <v>5</v>
      </c>
      <c r="K72" s="6">
        <f t="shared" si="30"/>
        <v>6</v>
      </c>
      <c r="L72" s="6">
        <f t="shared" si="30"/>
        <v>7</v>
      </c>
      <c r="M72" s="6">
        <f t="shared" si="30"/>
        <v>8</v>
      </c>
      <c r="N72" s="6">
        <f t="shared" si="30"/>
        <v>9</v>
      </c>
      <c r="O72" s="59">
        <f t="shared" si="30"/>
        <v>10</v>
      </c>
    </row>
    <row r="73" spans="4:15" x14ac:dyDescent="0.25">
      <c r="D73" s="493" t="s">
        <v>57</v>
      </c>
      <c r="E73" s="6"/>
      <c r="F73" s="497">
        <f>F42</f>
        <v>-43.349999999999909</v>
      </c>
      <c r="G73" s="497">
        <f t="shared" ref="G73:O73" si="31">G42</f>
        <v>46.170000000000016</v>
      </c>
      <c r="H73" s="497">
        <f t="shared" si="31"/>
        <v>62.400000000000034</v>
      </c>
      <c r="I73" s="497">
        <f t="shared" si="31"/>
        <v>20.075000000000045</v>
      </c>
      <c r="J73" s="497">
        <f t="shared" si="31"/>
        <v>51.300000000000011</v>
      </c>
      <c r="K73" s="497">
        <f t="shared" si="31"/>
        <v>66</v>
      </c>
      <c r="L73" s="497">
        <f t="shared" si="31"/>
        <v>46.169999999999959</v>
      </c>
      <c r="M73" s="497">
        <f t="shared" si="31"/>
        <v>16.424999999999955</v>
      </c>
      <c r="N73" s="497">
        <f t="shared" si="31"/>
        <v>46.170000000000016</v>
      </c>
      <c r="O73" s="498">
        <f t="shared" si="31"/>
        <v>46.169999999999959</v>
      </c>
    </row>
    <row r="74" spans="4:15" x14ac:dyDescent="0.25">
      <c r="D74" s="494" t="s">
        <v>154</v>
      </c>
      <c r="E74" s="7"/>
      <c r="F74" s="495">
        <f>F43</f>
        <v>-43.349999999999909</v>
      </c>
      <c r="G74" s="495">
        <f t="shared" ref="G74:O74" si="32">G43</f>
        <v>2.8200000000001069</v>
      </c>
      <c r="H74" s="495">
        <f t="shared" si="32"/>
        <v>65.220000000000141</v>
      </c>
      <c r="I74" s="495">
        <f t="shared" si="32"/>
        <v>85.295000000000186</v>
      </c>
      <c r="J74" s="495">
        <f t="shared" si="32"/>
        <v>136.5950000000002</v>
      </c>
      <c r="K74" s="495">
        <f t="shared" si="32"/>
        <v>202.5950000000002</v>
      </c>
      <c r="L74" s="495">
        <f t="shared" si="32"/>
        <v>248.76500000000016</v>
      </c>
      <c r="M74" s="495">
        <f t="shared" si="32"/>
        <v>265.19000000000011</v>
      </c>
      <c r="N74" s="495">
        <f t="shared" si="32"/>
        <v>311.36000000000013</v>
      </c>
      <c r="O74" s="496">
        <f t="shared" si="32"/>
        <v>357.53000000000009</v>
      </c>
    </row>
  </sheetData>
  <sheetProtection password="C0B7" sheet="1" objects="1" scenarios="1"/>
  <mergeCells count="12">
    <mergeCell ref="D33:E34"/>
    <mergeCell ref="B17:C25"/>
    <mergeCell ref="B26:C34"/>
    <mergeCell ref="B35:C40"/>
    <mergeCell ref="B41:C43"/>
    <mergeCell ref="K13:L13"/>
    <mergeCell ref="M13:N13"/>
    <mergeCell ref="B1:E1"/>
    <mergeCell ref="O1:Q1"/>
    <mergeCell ref="G2:J2"/>
    <mergeCell ref="K2:L2"/>
    <mergeCell ref="M2:N2"/>
  </mergeCells>
  <pageMargins left="0.9055118110236221" right="0.31496062992125984" top="0.35433070866141736" bottom="0.55118110236220474" header="0.31496062992125984" footer="0.31496062992125984"/>
  <pageSetup paperSize="9" scale="78" orientation="landscape" r:id="rId1"/>
  <headerFooter>
    <oddFooter>&amp;LSoil Amelioration Profit Calculator&amp;RPrinted  :&amp;T      &amp;": on ,Regular"&amp;D</oddFooter>
  </headerFooter>
  <drawing r:id="rId2"/>
  <legacyDrawing r:id="rId3"/>
  <controls>
    <mc:AlternateContent xmlns:mc="http://schemas.openxmlformats.org/markup-compatibility/2006">
      <mc:Choice Requires="x14">
        <control shapeId="8225" r:id="rId4" name="ComboBox10">
          <controlPr defaultSize="0" autoLine="0" linkedCell="O33" listFillRange="TreatmentCosts" r:id="rId5">
            <anchor moveWithCells="1">
              <from>
                <xdr:col>14</xdr:col>
                <xdr:colOff>0</xdr:colOff>
                <xdr:row>32</xdr:row>
                <xdr:rowOff>9525</xdr:rowOff>
              </from>
              <to>
                <xdr:col>14</xdr:col>
                <xdr:colOff>581025</xdr:colOff>
                <xdr:row>33</xdr:row>
                <xdr:rowOff>47625</xdr:rowOff>
              </to>
            </anchor>
          </controlPr>
        </control>
      </mc:Choice>
      <mc:Fallback>
        <control shapeId="8225" r:id="rId4" name="ComboBox10"/>
      </mc:Fallback>
    </mc:AlternateContent>
    <mc:AlternateContent xmlns:mc="http://schemas.openxmlformats.org/markup-compatibility/2006">
      <mc:Choice Requires="x14">
        <control shapeId="8224" r:id="rId6" name="ComboBox9">
          <controlPr defaultSize="0" autoLine="0" linkedCell="N33" listFillRange="TreatmentCosts" r:id="rId7">
            <anchor moveWithCells="1">
              <from>
                <xdr:col>13</xdr:col>
                <xdr:colOff>0</xdr:colOff>
                <xdr:row>32</xdr:row>
                <xdr:rowOff>9525</xdr:rowOff>
              </from>
              <to>
                <xdr:col>14</xdr:col>
                <xdr:colOff>19050</xdr:colOff>
                <xdr:row>33</xdr:row>
                <xdr:rowOff>47625</xdr:rowOff>
              </to>
            </anchor>
          </controlPr>
        </control>
      </mc:Choice>
      <mc:Fallback>
        <control shapeId="8224" r:id="rId6" name="ComboBox9"/>
      </mc:Fallback>
    </mc:AlternateContent>
    <mc:AlternateContent xmlns:mc="http://schemas.openxmlformats.org/markup-compatibility/2006">
      <mc:Choice Requires="x14">
        <control shapeId="8223" r:id="rId8" name="ComboBox8">
          <controlPr defaultSize="0" autoLine="0" linkedCell="M33" listFillRange="TreatmentCosts" r:id="rId9">
            <anchor moveWithCells="1">
              <from>
                <xdr:col>12</xdr:col>
                <xdr:colOff>0</xdr:colOff>
                <xdr:row>32</xdr:row>
                <xdr:rowOff>0</xdr:rowOff>
              </from>
              <to>
                <xdr:col>13</xdr:col>
                <xdr:colOff>19050</xdr:colOff>
                <xdr:row>33</xdr:row>
                <xdr:rowOff>38100</xdr:rowOff>
              </to>
            </anchor>
          </controlPr>
        </control>
      </mc:Choice>
      <mc:Fallback>
        <control shapeId="8223" r:id="rId8" name="ComboBox8"/>
      </mc:Fallback>
    </mc:AlternateContent>
    <mc:AlternateContent xmlns:mc="http://schemas.openxmlformats.org/markup-compatibility/2006">
      <mc:Choice Requires="x14">
        <control shapeId="8222" r:id="rId10" name="ComboBox7">
          <controlPr defaultSize="0" autoLine="0" linkedCell="L33" listFillRange="TreatmentCosts" r:id="rId11">
            <anchor moveWithCells="1">
              <from>
                <xdr:col>11</xdr:col>
                <xdr:colOff>0</xdr:colOff>
                <xdr:row>32</xdr:row>
                <xdr:rowOff>0</xdr:rowOff>
              </from>
              <to>
                <xdr:col>12</xdr:col>
                <xdr:colOff>19050</xdr:colOff>
                <xdr:row>33</xdr:row>
                <xdr:rowOff>38100</xdr:rowOff>
              </to>
            </anchor>
          </controlPr>
        </control>
      </mc:Choice>
      <mc:Fallback>
        <control shapeId="8222" r:id="rId10" name="ComboBox7"/>
      </mc:Fallback>
    </mc:AlternateContent>
    <mc:AlternateContent xmlns:mc="http://schemas.openxmlformats.org/markup-compatibility/2006">
      <mc:Choice Requires="x14">
        <control shapeId="8221" r:id="rId12" name="ComboBox6">
          <controlPr defaultSize="0" autoLine="0" linkedCell="K33" listFillRange="TreatmentCosts" r:id="rId13">
            <anchor moveWithCells="1">
              <from>
                <xdr:col>10</xdr:col>
                <xdr:colOff>0</xdr:colOff>
                <xdr:row>32</xdr:row>
                <xdr:rowOff>0</xdr:rowOff>
              </from>
              <to>
                <xdr:col>11</xdr:col>
                <xdr:colOff>19050</xdr:colOff>
                <xdr:row>33</xdr:row>
                <xdr:rowOff>38100</xdr:rowOff>
              </to>
            </anchor>
          </controlPr>
        </control>
      </mc:Choice>
      <mc:Fallback>
        <control shapeId="8221" r:id="rId12" name="ComboBox6"/>
      </mc:Fallback>
    </mc:AlternateContent>
    <mc:AlternateContent xmlns:mc="http://schemas.openxmlformats.org/markup-compatibility/2006">
      <mc:Choice Requires="x14">
        <control shapeId="8220" r:id="rId14" name="ComboBox5">
          <controlPr defaultSize="0" autoLine="0" linkedCell="I33" listFillRange="TreatmentCosts" r:id="rId15">
            <anchor moveWithCells="1">
              <from>
                <xdr:col>8</xdr:col>
                <xdr:colOff>0</xdr:colOff>
                <xdr:row>32</xdr:row>
                <xdr:rowOff>0</xdr:rowOff>
              </from>
              <to>
                <xdr:col>9</xdr:col>
                <xdr:colOff>19050</xdr:colOff>
                <xdr:row>33</xdr:row>
                <xdr:rowOff>38100</xdr:rowOff>
              </to>
            </anchor>
          </controlPr>
        </control>
      </mc:Choice>
      <mc:Fallback>
        <control shapeId="8220" r:id="rId14" name="ComboBox5"/>
      </mc:Fallback>
    </mc:AlternateContent>
    <mc:AlternateContent xmlns:mc="http://schemas.openxmlformats.org/markup-compatibility/2006">
      <mc:Choice Requires="x14">
        <control shapeId="8219" r:id="rId16" name="ComboBox4">
          <controlPr defaultSize="0" autoLine="0" linkedCell="H33" listFillRange="TreatmentCosts" r:id="rId17">
            <anchor moveWithCells="1">
              <from>
                <xdr:col>7</xdr:col>
                <xdr:colOff>19050</xdr:colOff>
                <xdr:row>32</xdr:row>
                <xdr:rowOff>0</xdr:rowOff>
              </from>
              <to>
                <xdr:col>8</xdr:col>
                <xdr:colOff>38100</xdr:colOff>
                <xdr:row>33</xdr:row>
                <xdr:rowOff>38100</xdr:rowOff>
              </to>
            </anchor>
          </controlPr>
        </control>
      </mc:Choice>
      <mc:Fallback>
        <control shapeId="8219" r:id="rId16" name="ComboBox4"/>
      </mc:Fallback>
    </mc:AlternateContent>
    <mc:AlternateContent xmlns:mc="http://schemas.openxmlformats.org/markup-compatibility/2006">
      <mc:Choice Requires="x14">
        <control shapeId="8218" r:id="rId18" name="ComboBox3">
          <controlPr defaultSize="0" autoLine="0" linkedCell="G33" listFillRange="TreatmentCosts" r:id="rId19">
            <anchor moveWithCells="1" sizeWithCells="1">
              <from>
                <xdr:col>6</xdr:col>
                <xdr:colOff>38100</xdr:colOff>
                <xdr:row>32</xdr:row>
                <xdr:rowOff>9525</xdr:rowOff>
              </from>
              <to>
                <xdr:col>7</xdr:col>
                <xdr:colOff>38100</xdr:colOff>
                <xdr:row>33</xdr:row>
                <xdr:rowOff>57150</xdr:rowOff>
              </to>
            </anchor>
          </controlPr>
        </control>
      </mc:Choice>
      <mc:Fallback>
        <control shapeId="8218" r:id="rId18" name="ComboBox3"/>
      </mc:Fallback>
    </mc:AlternateContent>
    <mc:AlternateContent xmlns:mc="http://schemas.openxmlformats.org/markup-compatibility/2006">
      <mc:Choice Requires="x14">
        <control shapeId="8217" r:id="rId20" name="ComboBox2">
          <controlPr defaultSize="0" autoLine="0" linkedCell="F33" listFillRange="TreatmentCosts" r:id="rId21">
            <anchor moveWithCells="1" sizeWithCells="1">
              <from>
                <xdr:col>5</xdr:col>
                <xdr:colOff>0</xdr:colOff>
                <xdr:row>32</xdr:row>
                <xdr:rowOff>9525</xdr:rowOff>
              </from>
              <to>
                <xdr:col>6</xdr:col>
                <xdr:colOff>0</xdr:colOff>
                <xdr:row>33</xdr:row>
                <xdr:rowOff>57150</xdr:rowOff>
              </to>
            </anchor>
          </controlPr>
        </control>
      </mc:Choice>
      <mc:Fallback>
        <control shapeId="8217" r:id="rId20" name="ComboBox2"/>
      </mc:Fallback>
    </mc:AlternateContent>
    <mc:AlternateContent xmlns:mc="http://schemas.openxmlformats.org/markup-compatibility/2006">
      <mc:Choice Requires="x14">
        <control shapeId="8215" r:id="rId22" name="ComboBox1">
          <controlPr defaultSize="0" autoLine="0" linkedCell="J33" listFillRange="TreatmentCosts" r:id="rId23">
            <anchor moveWithCells="1">
              <from>
                <xdr:col>9</xdr:col>
                <xdr:colOff>0</xdr:colOff>
                <xdr:row>32</xdr:row>
                <xdr:rowOff>0</xdr:rowOff>
              </from>
              <to>
                <xdr:col>10</xdr:col>
                <xdr:colOff>19050</xdr:colOff>
                <xdr:row>33</xdr:row>
                <xdr:rowOff>38100</xdr:rowOff>
              </to>
            </anchor>
          </controlPr>
        </control>
      </mc:Choice>
      <mc:Fallback>
        <control shapeId="8215" r:id="rId22" name="ComboBox1"/>
      </mc:Fallback>
    </mc:AlternateContent>
    <mc:AlternateContent xmlns:mc="http://schemas.openxmlformats.org/markup-compatibility/2006">
      <mc:Choice Requires="x14">
        <control shapeId="8193" r:id="rId24" name="Button 1">
          <controlPr defaultSize="0" print="0" autoFill="0" autoPict="0" macro="[0]!Menu">
            <anchor moveWithCells="1" sizeWithCells="1">
              <from>
                <xdr:col>0</xdr:col>
                <xdr:colOff>28575</xdr:colOff>
                <xdr:row>0</xdr:row>
                <xdr:rowOff>47625</xdr:rowOff>
              </from>
              <to>
                <xdr:col>0</xdr:col>
                <xdr:colOff>628650</xdr:colOff>
                <xdr:row>0</xdr:row>
                <xdr:rowOff>295275</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K50"/>
  <sheetViews>
    <sheetView topLeftCell="A21" zoomScaleNormal="100" workbookViewId="0">
      <selection activeCell="F8" sqref="F8"/>
    </sheetView>
  </sheetViews>
  <sheetFormatPr defaultRowHeight="15" x14ac:dyDescent="0.25"/>
  <cols>
    <col min="1" max="1" width="8.28515625" style="500" customWidth="1"/>
    <col min="3" max="3" width="13" customWidth="1"/>
    <col min="9" max="9" width="13.140625" customWidth="1"/>
    <col min="10" max="10" width="5.85546875" customWidth="1"/>
    <col min="11" max="11" width="2" customWidth="1"/>
  </cols>
  <sheetData>
    <row r="1" spans="2:11" ht="37.9" customHeight="1" x14ac:dyDescent="0.35">
      <c r="B1" s="653" t="str">
        <f>'Profit Calculator'!B1:E1</f>
        <v>Scenario : Eg 100% Crop Rotation Dalwallinu</v>
      </c>
      <c r="C1" s="654"/>
      <c r="D1" s="654"/>
      <c r="E1" s="655"/>
      <c r="F1" s="656" t="s">
        <v>496</v>
      </c>
      <c r="G1" s="657"/>
      <c r="H1" s="657"/>
      <c r="I1" s="657"/>
      <c r="J1" s="657"/>
    </row>
    <row r="2" spans="2:11" ht="13.15" customHeight="1" x14ac:dyDescent="0.25"/>
    <row r="3" spans="2:11" ht="14.45" customHeight="1" x14ac:dyDescent="0.25">
      <c r="B3" s="524" t="s">
        <v>498</v>
      </c>
      <c r="C3" s="525"/>
      <c r="D3" s="526">
        <f>'Profit Calculator'!D44</f>
        <v>357.53000000000009</v>
      </c>
      <c r="E3" s="525"/>
      <c r="F3" s="525"/>
      <c r="G3" s="525"/>
      <c r="H3" s="525"/>
      <c r="I3" s="525"/>
      <c r="J3" s="525"/>
      <c r="K3" s="527"/>
    </row>
    <row r="4" spans="2:11" ht="14.45" customHeight="1" x14ac:dyDescent="0.25">
      <c r="B4" s="528" t="s">
        <v>497</v>
      </c>
      <c r="C4" s="16"/>
      <c r="D4" s="78">
        <f>'Profit Calculator'!D45</f>
        <v>35.753000000000007</v>
      </c>
      <c r="E4" s="76"/>
      <c r="F4" s="77">
        <f>'Profit Calculator'!F45</f>
        <v>0.3671078436405828</v>
      </c>
      <c r="G4" s="16"/>
      <c r="H4" s="16"/>
      <c r="I4" s="16"/>
      <c r="J4" s="16"/>
      <c r="K4" s="529"/>
    </row>
    <row r="5" spans="2:11" ht="14.45" customHeight="1" x14ac:dyDescent="0.25">
      <c r="B5" s="528" t="s">
        <v>150</v>
      </c>
      <c r="C5" s="16"/>
      <c r="D5" s="79">
        <f>'Profit Calculator'!D46</f>
        <v>6.1815942028985518</v>
      </c>
      <c r="E5" s="16"/>
      <c r="F5" s="16"/>
      <c r="G5" s="16"/>
      <c r="H5" s="16"/>
      <c r="I5" s="16"/>
      <c r="J5" s="16"/>
      <c r="K5" s="529"/>
    </row>
    <row r="6" spans="2:11" ht="14.45" customHeight="1" x14ac:dyDescent="0.25">
      <c r="B6" s="528" t="s">
        <v>58</v>
      </c>
      <c r="C6" s="16"/>
      <c r="D6" s="80">
        <f>'Profit Calculator'!D47</f>
        <v>1.1004315520352752</v>
      </c>
      <c r="E6" s="16"/>
      <c r="F6" s="16"/>
      <c r="G6" s="16"/>
      <c r="H6" s="16"/>
      <c r="I6" s="16"/>
      <c r="J6" s="16"/>
      <c r="K6" s="529"/>
    </row>
    <row r="7" spans="2:11" ht="14.45" customHeight="1" x14ac:dyDescent="0.25">
      <c r="B7" s="528" t="s">
        <v>156</v>
      </c>
      <c r="C7" s="16"/>
      <c r="D7" s="273">
        <f>'Profit Calculator'!D48</f>
        <v>2</v>
      </c>
      <c r="E7" s="16"/>
      <c r="F7" s="16"/>
      <c r="G7" s="16"/>
      <c r="H7" s="16"/>
      <c r="I7" s="16"/>
      <c r="J7" s="16"/>
      <c r="K7" s="529"/>
    </row>
    <row r="8" spans="2:11" ht="14.45" customHeight="1" x14ac:dyDescent="0.25">
      <c r="B8" s="530" t="s">
        <v>157</v>
      </c>
      <c r="C8" s="531"/>
      <c r="D8" s="532">
        <f>'Profit Calculator'!D49</f>
        <v>220.53622009563534</v>
      </c>
      <c r="E8" s="533"/>
      <c r="F8" s="589">
        <f>'Profit Calculator'!F49</f>
        <v>0.08</v>
      </c>
      <c r="G8" s="531"/>
      <c r="H8" s="531"/>
      <c r="I8" s="531"/>
      <c r="J8" s="531"/>
      <c r="K8" s="534"/>
    </row>
    <row r="9" spans="2:11" ht="14.45" customHeight="1" x14ac:dyDescent="0.25"/>
    <row r="17" ht="14.45" customHeight="1" x14ac:dyDescent="0.25"/>
    <row r="18" ht="13.15" customHeight="1" x14ac:dyDescent="0.25"/>
    <row r="32" ht="13.15" customHeight="1" x14ac:dyDescent="0.25"/>
    <row r="50" ht="14.45" customHeight="1" x14ac:dyDescent="0.25"/>
  </sheetData>
  <sheetProtection sheet="1" objects="1" scenarios="1"/>
  <mergeCells count="2">
    <mergeCell ref="B1:E1"/>
    <mergeCell ref="F1:J1"/>
  </mergeCells>
  <pageMargins left="1.1023622047244095" right="0.31496062992125984" top="0.35433070866141736" bottom="0.55118110236220474" header="0.31496062992125984" footer="0.31496062992125984"/>
  <pageSetup paperSize="9" scale="89" orientation="portrait" r:id="rId1"/>
  <headerFooter>
    <oddFooter>&amp;LSoil Amelioration Profit Calculator&amp;RPrinted  :&amp;T      &amp;": on ,Regular"&amp;D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macro="[0]!Menu">
                <anchor moveWithCells="1" sizeWithCells="1">
                  <from>
                    <xdr:col>0</xdr:col>
                    <xdr:colOff>28575</xdr:colOff>
                    <xdr:row>0</xdr:row>
                    <xdr:rowOff>47625</xdr:rowOff>
                  </from>
                  <to>
                    <xdr:col>0</xdr:col>
                    <xdr:colOff>666750</xdr:colOff>
                    <xdr:row>0</xdr:row>
                    <xdr:rowOff>466725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Q24"/>
  <sheetViews>
    <sheetView zoomScale="90" zoomScaleNormal="90" workbookViewId="0">
      <selection activeCell="C8" sqref="C8"/>
    </sheetView>
  </sheetViews>
  <sheetFormatPr defaultRowHeight="15" x14ac:dyDescent="0.25"/>
  <cols>
    <col min="1" max="1" width="7.85546875" style="500" customWidth="1"/>
    <col min="2" max="2" width="12.140625" customWidth="1"/>
    <col min="3" max="3" width="18.5703125" customWidth="1"/>
    <col min="6" max="7" width="7.7109375" customWidth="1"/>
    <col min="8" max="8" width="9.28515625" customWidth="1"/>
    <col min="9" max="9" width="7.7109375" customWidth="1"/>
    <col min="11" max="11" width="7.85546875" customWidth="1"/>
    <col min="12" max="12" width="9.28515625" customWidth="1"/>
    <col min="13" max="13" width="8.28515625" customWidth="1"/>
    <col min="14" max="14" width="8.5703125" customWidth="1"/>
    <col min="17" max="17" width="12" customWidth="1"/>
  </cols>
  <sheetData>
    <row r="1" spans="2:17" ht="21.75" thickBot="1" x14ac:dyDescent="0.4">
      <c r="B1" s="624" t="str">
        <f>'Profit Calculator'!B1:E1</f>
        <v>Scenario : Eg 100% Crop Rotation Dalwallinu</v>
      </c>
      <c r="C1" s="625"/>
      <c r="D1" s="625"/>
      <c r="E1" s="626"/>
      <c r="F1" s="656" t="s">
        <v>517</v>
      </c>
      <c r="G1" s="662"/>
      <c r="H1" s="662"/>
      <c r="I1" s="662"/>
      <c r="J1" s="662"/>
      <c r="K1" s="662"/>
      <c r="L1" s="662"/>
      <c r="M1" s="662"/>
    </row>
    <row r="3" spans="2:17" ht="15.75" thickBot="1" x14ac:dyDescent="0.3"/>
    <row r="4" spans="2:17" ht="15.75" thickBot="1" x14ac:dyDescent="0.3">
      <c r="B4" s="581" t="s">
        <v>508</v>
      </c>
      <c r="C4" s="584"/>
      <c r="D4" s="152" t="s">
        <v>472</v>
      </c>
      <c r="E4" s="92" t="s">
        <v>473</v>
      </c>
      <c r="F4" s="92" t="s">
        <v>474</v>
      </c>
      <c r="G4" s="92" t="s">
        <v>477</v>
      </c>
      <c r="H4" s="152" t="s">
        <v>153</v>
      </c>
      <c r="I4" s="659" t="s">
        <v>511</v>
      </c>
      <c r="J4" s="660"/>
      <c r="K4" s="660"/>
      <c r="L4" s="660"/>
      <c r="M4" s="660"/>
      <c r="N4" s="660"/>
      <c r="O4" s="660"/>
      <c r="P4" s="661"/>
      <c r="Q4" s="481"/>
    </row>
    <row r="5" spans="2:17" ht="60" x14ac:dyDescent="0.25">
      <c r="B5" s="582"/>
      <c r="C5" s="585"/>
      <c r="D5" s="587" t="s">
        <v>476</v>
      </c>
      <c r="E5" s="588" t="s">
        <v>475</v>
      </c>
      <c r="F5" s="588" t="s">
        <v>503</v>
      </c>
      <c r="G5" s="588" t="s">
        <v>502</v>
      </c>
      <c r="H5" s="153" t="s">
        <v>512</v>
      </c>
      <c r="I5" s="570" t="s">
        <v>478</v>
      </c>
      <c r="J5" s="571" t="s">
        <v>507</v>
      </c>
      <c r="K5" s="571" t="s">
        <v>59</v>
      </c>
      <c r="L5" s="567" t="s">
        <v>482</v>
      </c>
      <c r="M5" s="611" t="s">
        <v>483</v>
      </c>
      <c r="N5" s="612" t="s">
        <v>515</v>
      </c>
      <c r="O5" s="613" t="s">
        <v>516</v>
      </c>
      <c r="P5" s="154" t="s">
        <v>509</v>
      </c>
      <c r="Q5" s="482" t="s">
        <v>510</v>
      </c>
    </row>
    <row r="6" spans="2:17" ht="15.75" thickBot="1" x14ac:dyDescent="0.3">
      <c r="B6" s="583"/>
      <c r="C6" s="586"/>
      <c r="D6" s="486" t="s">
        <v>36</v>
      </c>
      <c r="E6" s="486" t="s">
        <v>36</v>
      </c>
      <c r="F6" s="486" t="s">
        <v>36</v>
      </c>
      <c r="G6" s="486" t="s">
        <v>36</v>
      </c>
      <c r="H6" s="573" t="s">
        <v>36</v>
      </c>
      <c r="I6" s="568" t="s">
        <v>34</v>
      </c>
      <c r="J6" s="486" t="s">
        <v>34</v>
      </c>
      <c r="K6" s="486" t="s">
        <v>34</v>
      </c>
      <c r="L6" s="486" t="s">
        <v>61</v>
      </c>
      <c r="M6" s="614" t="s">
        <v>61</v>
      </c>
      <c r="N6" s="615" t="s">
        <v>506</v>
      </c>
      <c r="O6" s="616" t="s">
        <v>506</v>
      </c>
      <c r="P6" s="569" t="s">
        <v>36</v>
      </c>
      <c r="Q6" s="572" t="s">
        <v>36</v>
      </c>
    </row>
    <row r="7" spans="2:17" ht="14.45" customHeight="1" x14ac:dyDescent="0.25">
      <c r="B7" s="484">
        <v>1</v>
      </c>
      <c r="C7" s="575" t="s">
        <v>3</v>
      </c>
      <c r="D7" s="576"/>
      <c r="E7" s="576"/>
      <c r="F7" s="576"/>
      <c r="G7" s="576"/>
      <c r="H7" s="577">
        <v>0</v>
      </c>
      <c r="I7" s="578"/>
      <c r="J7" s="576"/>
      <c r="K7" s="576"/>
      <c r="L7" s="576"/>
      <c r="M7" s="617"/>
      <c r="N7" s="618"/>
      <c r="O7" s="619"/>
      <c r="P7" s="579"/>
      <c r="Q7" s="580">
        <v>0</v>
      </c>
    </row>
    <row r="8" spans="2:17" ht="14.45" customHeight="1" x14ac:dyDescent="0.25">
      <c r="B8" s="484">
        <v>2</v>
      </c>
      <c r="C8" s="545" t="s">
        <v>481</v>
      </c>
      <c r="D8" s="541">
        <v>8</v>
      </c>
      <c r="E8" s="542"/>
      <c r="F8" s="542"/>
      <c r="G8" s="542"/>
      <c r="H8" s="479">
        <f>SUM(D8:G8)</f>
        <v>8</v>
      </c>
      <c r="I8" s="559">
        <v>7.5</v>
      </c>
      <c r="J8" s="471">
        <v>22</v>
      </c>
      <c r="K8" s="472">
        <f>J8+I8</f>
        <v>29.5</v>
      </c>
      <c r="L8" s="473">
        <v>1</v>
      </c>
      <c r="M8" s="609"/>
      <c r="N8" s="561"/>
      <c r="O8" s="620">
        <f>1-N8</f>
        <v>1</v>
      </c>
      <c r="P8" s="470">
        <f>(L8+M8)*K8</f>
        <v>29.5</v>
      </c>
      <c r="Q8" s="483">
        <f>P8+H8</f>
        <v>37.5</v>
      </c>
    </row>
    <row r="9" spans="2:17" ht="14.45" customHeight="1" x14ac:dyDescent="0.25">
      <c r="B9" s="484">
        <v>3</v>
      </c>
      <c r="C9" s="545" t="s">
        <v>479</v>
      </c>
      <c r="D9" s="541">
        <v>10</v>
      </c>
      <c r="E9" s="542"/>
      <c r="F9" s="542"/>
      <c r="G9" s="542"/>
      <c r="H9" s="479">
        <f>SUM(D9:G9)</f>
        <v>10</v>
      </c>
      <c r="I9" s="559">
        <v>7.5</v>
      </c>
      <c r="J9" s="471">
        <v>22</v>
      </c>
      <c r="K9" s="472">
        <f>J9+I9</f>
        <v>29.5</v>
      </c>
      <c r="L9" s="473">
        <v>2</v>
      </c>
      <c r="M9" s="609"/>
      <c r="N9" s="561"/>
      <c r="O9" s="620">
        <f>1-N9</f>
        <v>1</v>
      </c>
      <c r="P9" s="470">
        <f>(L9+M9)*K9</f>
        <v>59</v>
      </c>
      <c r="Q9" s="483">
        <f>P9+H9</f>
        <v>69</v>
      </c>
    </row>
    <row r="10" spans="2:17" ht="15" customHeight="1" x14ac:dyDescent="0.25">
      <c r="B10" s="484">
        <v>4</v>
      </c>
      <c r="C10" s="545" t="s">
        <v>480</v>
      </c>
      <c r="D10" s="541">
        <v>12</v>
      </c>
      <c r="E10" s="542"/>
      <c r="F10" s="542"/>
      <c r="G10" s="542"/>
      <c r="H10" s="479">
        <f>SUM(D10:G10)</f>
        <v>12</v>
      </c>
      <c r="I10" s="559">
        <v>7.5</v>
      </c>
      <c r="J10" s="471">
        <v>22</v>
      </c>
      <c r="K10" s="472">
        <f>J10+I10</f>
        <v>29.5</v>
      </c>
      <c r="L10" s="473">
        <v>3</v>
      </c>
      <c r="M10" s="609"/>
      <c r="N10" s="561"/>
      <c r="O10" s="620">
        <f>1-N10</f>
        <v>1</v>
      </c>
      <c r="P10" s="470">
        <f>(L10+M10)*K10</f>
        <v>88.5</v>
      </c>
      <c r="Q10" s="483">
        <f>P10+H10</f>
        <v>100.5</v>
      </c>
    </row>
    <row r="11" spans="2:17" ht="15" customHeight="1" x14ac:dyDescent="0.25">
      <c r="B11" s="484">
        <v>5</v>
      </c>
      <c r="C11" s="545" t="s">
        <v>513</v>
      </c>
      <c r="D11" s="541">
        <v>14</v>
      </c>
      <c r="E11" s="542">
        <v>20</v>
      </c>
      <c r="F11" s="542"/>
      <c r="G11" s="542"/>
      <c r="H11" s="479">
        <f>SUM(D11:G11)</f>
        <v>34</v>
      </c>
      <c r="I11" s="559">
        <v>7.5</v>
      </c>
      <c r="J11" s="471">
        <v>22</v>
      </c>
      <c r="K11" s="472">
        <f>J11+I11</f>
        <v>29.5</v>
      </c>
      <c r="L11" s="473">
        <v>3</v>
      </c>
      <c r="M11" s="609">
        <v>1</v>
      </c>
      <c r="N11" s="561">
        <v>0.5</v>
      </c>
      <c r="O11" s="620">
        <f>1-N11</f>
        <v>0.5</v>
      </c>
      <c r="P11" s="470">
        <f>(L11+M11)*K11</f>
        <v>118</v>
      </c>
      <c r="Q11" s="483">
        <f>P11+H11</f>
        <v>152</v>
      </c>
    </row>
    <row r="12" spans="2:17" ht="15.75" thickBot="1" x14ac:dyDescent="0.3">
      <c r="B12" s="485">
        <v>6</v>
      </c>
      <c r="C12" s="546" t="s">
        <v>501</v>
      </c>
      <c r="D12" s="543">
        <v>12</v>
      </c>
      <c r="E12" s="544"/>
      <c r="F12" s="544">
        <v>80</v>
      </c>
      <c r="G12" s="544"/>
      <c r="H12" s="480">
        <f>SUM(D12:G12)</f>
        <v>92</v>
      </c>
      <c r="I12" s="560">
        <v>7.5</v>
      </c>
      <c r="J12" s="474">
        <v>22</v>
      </c>
      <c r="K12" s="476">
        <f>J12+I12</f>
        <v>29.5</v>
      </c>
      <c r="L12" s="477">
        <v>2</v>
      </c>
      <c r="M12" s="610">
        <v>2</v>
      </c>
      <c r="N12" s="562">
        <v>0</v>
      </c>
      <c r="O12" s="621">
        <f>1-N12</f>
        <v>1</v>
      </c>
      <c r="P12" s="475">
        <f>(L12+M12)*K12</f>
        <v>118</v>
      </c>
      <c r="Q12" s="478">
        <f>P12+H12</f>
        <v>210</v>
      </c>
    </row>
    <row r="15" spans="2:17" ht="37.15" customHeight="1" x14ac:dyDescent="0.25">
      <c r="B15" s="658" t="s">
        <v>492</v>
      </c>
      <c r="C15" s="658"/>
      <c r="D15" s="658"/>
    </row>
    <row r="17" spans="2:4" x14ac:dyDescent="0.25">
      <c r="B17" s="504" t="s">
        <v>418</v>
      </c>
      <c r="C17" s="505"/>
      <c r="D17" s="506"/>
    </row>
    <row r="18" spans="2:4" x14ac:dyDescent="0.25">
      <c r="B18" s="507" t="s">
        <v>420</v>
      </c>
      <c r="C18" s="501" t="s">
        <v>421</v>
      </c>
      <c r="D18" s="508" t="s">
        <v>422</v>
      </c>
    </row>
    <row r="19" spans="2:4" x14ac:dyDescent="0.25">
      <c r="B19" s="509" t="s">
        <v>424</v>
      </c>
      <c r="C19" s="512">
        <v>0.05</v>
      </c>
      <c r="D19" s="513">
        <v>0.9</v>
      </c>
    </row>
    <row r="20" spans="2:4" x14ac:dyDescent="0.25">
      <c r="B20" s="509" t="s">
        <v>425</v>
      </c>
      <c r="C20" s="512">
        <v>0.6</v>
      </c>
      <c r="D20" s="513">
        <v>0.9</v>
      </c>
    </row>
    <row r="21" spans="2:4" x14ac:dyDescent="0.25">
      <c r="B21" s="509" t="s">
        <v>426</v>
      </c>
      <c r="C21" s="512">
        <v>0.3</v>
      </c>
      <c r="D21" s="513">
        <v>0.9</v>
      </c>
    </row>
    <row r="22" spans="2:4" x14ac:dyDescent="0.25">
      <c r="B22" s="509" t="s">
        <v>427</v>
      </c>
      <c r="C22" s="512">
        <v>0.04</v>
      </c>
      <c r="D22" s="513">
        <v>0.8</v>
      </c>
    </row>
    <row r="23" spans="2:4" x14ac:dyDescent="0.25">
      <c r="B23" s="509" t="s">
        <v>428</v>
      </c>
      <c r="C23" s="574">
        <f>1-SUM(C19:C22)</f>
        <v>1.0000000000000009E-2</v>
      </c>
      <c r="D23" s="513">
        <v>0.6</v>
      </c>
    </row>
    <row r="24" spans="2:4" x14ac:dyDescent="0.25">
      <c r="B24" s="510"/>
      <c r="C24" s="502" t="s">
        <v>429</v>
      </c>
      <c r="D24" s="511">
        <f>SUMPRODUCT(C19:C23,D19:D23)</f>
        <v>0.89300000000000013</v>
      </c>
    </row>
  </sheetData>
  <mergeCells count="4">
    <mergeCell ref="B1:E1"/>
    <mergeCell ref="B15:D15"/>
    <mergeCell ref="I4:P4"/>
    <mergeCell ref="F1:M1"/>
  </mergeCells>
  <pageMargins left="0.9055118110236221" right="0.31496062992125984" top="0.74803149606299213" bottom="0.15748031496062992" header="0.31496062992125984" footer="0.31496062992125984"/>
  <pageSetup paperSize="9" orientation="landscape" r:id="rId1"/>
  <headerFooter>
    <oddFooter>&amp;LSoil Amelioration Profit Calculator&amp;RPrinted  :&amp;T      &amp;": on ,Regular"&amp;D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30" r:id="rId4" name="Button 6">
              <controlPr defaultSize="0" print="0" autoFill="0" autoPict="0" macro="[0]!Menu">
                <anchor moveWithCells="1" sizeWithCells="1">
                  <from>
                    <xdr:col>0</xdr:col>
                    <xdr:colOff>28575</xdr:colOff>
                    <xdr:row>0</xdr:row>
                    <xdr:rowOff>47625</xdr:rowOff>
                  </from>
                  <to>
                    <xdr:col>0</xdr:col>
                    <xdr:colOff>628650</xdr:colOff>
                    <xdr:row>0</xdr:row>
                    <xdr:rowOff>295275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K39"/>
  <sheetViews>
    <sheetView showGridLines="0" zoomScaleNormal="100" workbookViewId="0">
      <selection activeCell="A2" sqref="A2"/>
    </sheetView>
  </sheetViews>
  <sheetFormatPr defaultRowHeight="15" x14ac:dyDescent="0.25"/>
  <cols>
    <col min="1" max="1" width="8.85546875" style="239"/>
    <col min="2" max="2" width="21.7109375" customWidth="1"/>
    <col min="4" max="4" width="11.28515625" customWidth="1"/>
    <col min="5" max="5" width="11.140625" customWidth="1"/>
    <col min="6" max="6" width="11.7109375" customWidth="1"/>
  </cols>
  <sheetData>
    <row r="1" spans="2:11" ht="35.450000000000003" customHeight="1" thickBot="1" x14ac:dyDescent="0.4">
      <c r="B1" s="624" t="str">
        <f>'Profit Calculator'!B1:E1</f>
        <v>Scenario : Eg 100% Crop Rotation Dalwallinu</v>
      </c>
      <c r="C1" s="625"/>
      <c r="D1" s="625"/>
      <c r="E1" s="626"/>
      <c r="F1" s="666" t="s">
        <v>491</v>
      </c>
      <c r="G1" s="667"/>
      <c r="H1" s="667"/>
      <c r="I1" s="499"/>
      <c r="J1" s="499"/>
      <c r="K1" s="499"/>
    </row>
    <row r="2" spans="2:11" ht="21" x14ac:dyDescent="0.35">
      <c r="I2" s="499"/>
      <c r="J2" s="499"/>
      <c r="K2" s="499"/>
    </row>
    <row r="3" spans="2:11" ht="18.75" x14ac:dyDescent="0.3">
      <c r="B3" s="229" t="s">
        <v>178</v>
      </c>
      <c r="C3" s="230"/>
      <c r="D3" s="230"/>
      <c r="E3" s="230"/>
      <c r="F3" s="230"/>
      <c r="G3" s="230"/>
      <c r="H3" s="231"/>
    </row>
    <row r="4" spans="2:11" ht="23.25" x14ac:dyDescent="0.35">
      <c r="B4" s="236"/>
      <c r="C4" s="237"/>
      <c r="D4" s="503" t="s">
        <v>500</v>
      </c>
      <c r="E4" s="590">
        <f>Lime_NV_A</f>
        <v>0.89300000000000013</v>
      </c>
      <c r="F4" s="237"/>
      <c r="G4" s="238" t="s">
        <v>181</v>
      </c>
      <c r="H4" s="253">
        <f>H14+H24+H34</f>
        <v>1.9276915693489036</v>
      </c>
    </row>
    <row r="5" spans="2:11" x14ac:dyDescent="0.25">
      <c r="B5" s="233"/>
      <c r="C5" s="233"/>
      <c r="D5" s="234"/>
      <c r="E5" s="228"/>
      <c r="F5" s="233"/>
      <c r="G5" s="234"/>
      <c r="H5" s="235"/>
    </row>
    <row r="6" spans="2:11" ht="18.75" x14ac:dyDescent="0.3">
      <c r="B6" s="663" t="s">
        <v>179</v>
      </c>
      <c r="C6" s="664"/>
      <c r="D6" s="664"/>
      <c r="E6" s="664"/>
      <c r="F6" s="664"/>
      <c r="G6" s="664"/>
      <c r="H6" s="665"/>
    </row>
    <row r="7" spans="2:11" x14ac:dyDescent="0.25">
      <c r="B7" s="63" t="s">
        <v>26</v>
      </c>
      <c r="C7" s="46"/>
      <c r="D7" s="46"/>
      <c r="E7" s="47"/>
      <c r="F7" s="47"/>
      <c r="G7" s="47"/>
      <c r="H7" s="468" t="s">
        <v>462</v>
      </c>
    </row>
    <row r="8" spans="2:11" x14ac:dyDescent="0.25">
      <c r="B8" s="48" t="s">
        <v>139</v>
      </c>
      <c r="C8" s="162">
        <v>4.7</v>
      </c>
      <c r="D8" s="49"/>
      <c r="E8" s="67" t="s">
        <v>144</v>
      </c>
      <c r="F8" s="252">
        <v>1.2E-2</v>
      </c>
      <c r="G8" s="155"/>
      <c r="H8" s="467" t="s">
        <v>461</v>
      </c>
    </row>
    <row r="9" spans="2:11" x14ac:dyDescent="0.25">
      <c r="B9" s="48" t="s">
        <v>140</v>
      </c>
      <c r="C9" s="162">
        <v>5.5</v>
      </c>
      <c r="D9" s="49"/>
      <c r="E9" s="67" t="s">
        <v>164</v>
      </c>
      <c r="F9" s="252">
        <v>0.5</v>
      </c>
      <c r="G9" s="49"/>
      <c r="H9" s="591">
        <v>0.5</v>
      </c>
    </row>
    <row r="10" spans="2:11" x14ac:dyDescent="0.25">
      <c r="B10" s="83" t="s">
        <v>143</v>
      </c>
      <c r="C10" s="84">
        <f>C9-C8</f>
        <v>0.79999999999999982</v>
      </c>
      <c r="D10" s="156"/>
      <c r="E10" s="156" t="s">
        <v>499</v>
      </c>
      <c r="F10" s="550">
        <v>1.5</v>
      </c>
      <c r="G10" s="156"/>
      <c r="H10" s="85"/>
    </row>
    <row r="11" spans="2:11" ht="30" x14ac:dyDescent="0.25">
      <c r="B11" s="64" t="s">
        <v>148</v>
      </c>
      <c r="C11" s="65" t="s">
        <v>96</v>
      </c>
      <c r="D11" s="65" t="s">
        <v>141</v>
      </c>
      <c r="E11" s="65" t="s">
        <v>149</v>
      </c>
      <c r="F11" s="65" t="s">
        <v>142</v>
      </c>
      <c r="G11" s="65" t="s">
        <v>92</v>
      </c>
      <c r="H11" s="157" t="s">
        <v>180</v>
      </c>
    </row>
    <row r="12" spans="2:11" x14ac:dyDescent="0.25">
      <c r="B12" s="48" t="s">
        <v>147</v>
      </c>
      <c r="C12" s="190">
        <v>0.26</v>
      </c>
      <c r="D12" s="190">
        <v>0.37</v>
      </c>
      <c r="E12" s="190">
        <v>0.47</v>
      </c>
      <c r="F12" s="190">
        <v>0.56999999999999995</v>
      </c>
      <c r="G12" s="232">
        <v>0.67</v>
      </c>
      <c r="H12" s="254">
        <v>0.7</v>
      </c>
    </row>
    <row r="13" spans="2:11" x14ac:dyDescent="0.25">
      <c r="B13" s="48" t="s">
        <v>145</v>
      </c>
      <c r="C13" s="68">
        <f>IF($F$8&gt;2,($C$10/C12+0.4+$F7*0.5)*(1-$F9),($C$10/C12+$F7*0.5)*(1-$F9))</f>
        <v>1.5384615384615381</v>
      </c>
      <c r="D13" s="68">
        <f>IF($F$8&gt;2,($C$10/D12+0.4+$F7*0.5)*(1-$F9),($C$10/D12+$F7*0.5)*(1-$F9))</f>
        <v>1.0810810810810809</v>
      </c>
      <c r="E13" s="68">
        <f>IF($F$8&gt;2,($C$10/E12+0.4+$F7*0.5)*(1-$F9),($C$10/E12+$F7*0.5)*(1-$F9))</f>
        <v>0.85106382978723394</v>
      </c>
      <c r="F13" s="68">
        <f>IF($F$8&gt;2,($C$10/F12+0.4+$F7*0.5)*(1-$F9),($C$10/F12+$F7*0.5)*(1-$F9))</f>
        <v>0.70175438596491213</v>
      </c>
      <c r="G13" s="69">
        <f>IF($F$8&gt;2,($C$10/G12+0.4+$F7*0.5)*(1-$F9),($C$10/G12+$F7*0.5)*(1-$F9))</f>
        <v>0.59701492537313416</v>
      </c>
      <c r="H13" s="69">
        <f>IF($F$8&gt;0.02,($C$10/H12+0.4)*(1-$F9),($C$10/H12)*(1-$F9))</f>
        <v>0.57142857142857129</v>
      </c>
    </row>
    <row r="14" spans="2:11" x14ac:dyDescent="0.25">
      <c r="B14" s="64" t="s">
        <v>146</v>
      </c>
      <c r="C14" s="70">
        <f>(C13/$E$4+0.5*F7)*(1-F9)</f>
        <v>0.86140063743647133</v>
      </c>
      <c r="D14" s="70">
        <f>D13/$E$4</f>
        <v>1.2106171120728788</v>
      </c>
      <c r="E14" s="70">
        <f>E13/$E$4</f>
        <v>0.95303900312120249</v>
      </c>
      <c r="F14" s="70">
        <f>F13/$E$4</f>
        <v>0.78583917801221947</v>
      </c>
      <c r="G14" s="71">
        <f>G13/$E$4</f>
        <v>0.66854974845815685</v>
      </c>
      <c r="H14" s="71">
        <f>H13/$E$4</f>
        <v>0.63989761638137876</v>
      </c>
    </row>
    <row r="16" spans="2:11" ht="18.75" x14ac:dyDescent="0.3">
      <c r="B16" s="663" t="s">
        <v>182</v>
      </c>
      <c r="C16" s="664"/>
      <c r="D16" s="664"/>
      <c r="E16" s="664"/>
      <c r="F16" s="664"/>
      <c r="G16" s="664"/>
      <c r="H16" s="665"/>
    </row>
    <row r="17" spans="2:8" x14ac:dyDescent="0.25">
      <c r="B17" s="63" t="s">
        <v>26</v>
      </c>
      <c r="C17" s="46"/>
      <c r="D17" s="46"/>
      <c r="E17" s="47"/>
      <c r="F17" s="47"/>
      <c r="G17" s="47"/>
      <c r="H17" s="468" t="s">
        <v>462</v>
      </c>
    </row>
    <row r="18" spans="2:8" x14ac:dyDescent="0.25">
      <c r="B18" s="48" t="s">
        <v>139</v>
      </c>
      <c r="C18" s="162">
        <v>4.5999999999999996</v>
      </c>
      <c r="D18" s="49"/>
      <c r="E18" s="67" t="s">
        <v>144</v>
      </c>
      <c r="F18" s="252">
        <v>0.01</v>
      </c>
      <c r="G18" s="155"/>
      <c r="H18" s="467" t="s">
        <v>461</v>
      </c>
    </row>
    <row r="19" spans="2:8" x14ac:dyDescent="0.25">
      <c r="B19" s="48" t="s">
        <v>140</v>
      </c>
      <c r="C19" s="162">
        <v>5</v>
      </c>
      <c r="D19" s="49"/>
      <c r="E19" s="67" t="s">
        <v>164</v>
      </c>
      <c r="F19" s="252">
        <v>0.5</v>
      </c>
      <c r="G19" s="49"/>
      <c r="H19" s="591">
        <v>0.3</v>
      </c>
    </row>
    <row r="20" spans="2:8" x14ac:dyDescent="0.25">
      <c r="B20" s="83" t="s">
        <v>143</v>
      </c>
      <c r="C20" s="84">
        <f>C19-C18</f>
        <v>0.40000000000000036</v>
      </c>
      <c r="D20" s="156"/>
      <c r="E20" s="156" t="s">
        <v>499</v>
      </c>
      <c r="F20" s="550">
        <v>1.5</v>
      </c>
      <c r="G20" s="156"/>
      <c r="H20" s="85"/>
    </row>
    <row r="21" spans="2:8" ht="30" x14ac:dyDescent="0.25">
      <c r="B21" s="64" t="s">
        <v>148</v>
      </c>
      <c r="C21" s="65" t="s">
        <v>96</v>
      </c>
      <c r="D21" s="65" t="s">
        <v>141</v>
      </c>
      <c r="E21" s="65" t="s">
        <v>149</v>
      </c>
      <c r="F21" s="65" t="s">
        <v>142</v>
      </c>
      <c r="G21" s="65" t="s">
        <v>92</v>
      </c>
      <c r="H21" s="157" t="s">
        <v>180</v>
      </c>
    </row>
    <row r="22" spans="2:8" x14ac:dyDescent="0.25">
      <c r="B22" s="48" t="s">
        <v>147</v>
      </c>
      <c r="C22" s="190">
        <v>0.26</v>
      </c>
      <c r="D22" s="190">
        <v>0.37</v>
      </c>
      <c r="E22" s="190">
        <v>0.47</v>
      </c>
      <c r="F22" s="190">
        <v>0.56999999999999995</v>
      </c>
      <c r="G22" s="232">
        <v>0.67</v>
      </c>
      <c r="H22" s="254">
        <v>0.5</v>
      </c>
    </row>
    <row r="23" spans="2:8" x14ac:dyDescent="0.25">
      <c r="B23" s="48" t="s">
        <v>145</v>
      </c>
      <c r="C23" s="68">
        <f>IF($F$8&gt;2,($C$10/C22+0.4+$F17*0.5)*(1-$F19),($C$10/C22+$F17*0.5)*(1-$F19))</f>
        <v>1.5384615384615381</v>
      </c>
      <c r="D23" s="68">
        <f>IF($F$8&gt;2,($C$10/D22+0.4+$F17*0.5)*(1-$F19),($C$10/D22+$F17*0.5)*(1-$F19))</f>
        <v>1.0810810810810809</v>
      </c>
      <c r="E23" s="68">
        <f>IF($F$8&gt;2,($C$10/E22+0.4+$F17*0.5)*(1-$F19),($C$10/E22+$F17*0.5)*(1-$F19))</f>
        <v>0.85106382978723394</v>
      </c>
      <c r="F23" s="68">
        <f>IF($F$8&gt;2,($C$10/F22+0.4+$F17*0.5)*(1-$F19),($C$10/F22+$F17*0.5)*(1-$F19))</f>
        <v>0.70175438596491213</v>
      </c>
      <c r="G23" s="69">
        <f>IF($F$8&gt;2,($C$10/G22+0.4+$F17*0.5)*(1-$F19),($C$10/G22+$F17*0.5)*(1-$F19))</f>
        <v>0.59701492537313416</v>
      </c>
      <c r="H23" s="69">
        <f>IF($F$18&gt;0.02,($C$20/H22+0.4)*(1-$F19),($C$20/H22)*(1-$F19))</f>
        <v>0.40000000000000036</v>
      </c>
    </row>
    <row r="24" spans="2:8" x14ac:dyDescent="0.25">
      <c r="B24" s="64" t="s">
        <v>146</v>
      </c>
      <c r="C24" s="70">
        <f>(C23/$E$4+0.5*F17)*(1-F19)</f>
        <v>0.86140063743647133</v>
      </c>
      <c r="D24" s="70">
        <f>D23/$E$4</f>
        <v>1.2106171120728788</v>
      </c>
      <c r="E24" s="70">
        <f>E23/$E$4</f>
        <v>0.95303900312120249</v>
      </c>
      <c r="F24" s="70">
        <f>F23/$E$4</f>
        <v>0.78583917801221947</v>
      </c>
      <c r="G24" s="71">
        <f>G23/$E$4</f>
        <v>0.66854974845815685</v>
      </c>
      <c r="H24" s="71">
        <f>H23/$E$4</f>
        <v>0.44792833146696565</v>
      </c>
    </row>
    <row r="26" spans="2:8" ht="18.75" x14ac:dyDescent="0.3">
      <c r="B26" s="663" t="s">
        <v>183</v>
      </c>
      <c r="C26" s="664"/>
      <c r="D26" s="664"/>
      <c r="E26" s="664"/>
      <c r="F26" s="664"/>
      <c r="G26" s="664"/>
      <c r="H26" s="665"/>
    </row>
    <row r="27" spans="2:8" x14ac:dyDescent="0.25">
      <c r="B27" s="63" t="s">
        <v>26</v>
      </c>
      <c r="C27" s="46"/>
      <c r="D27" s="46"/>
      <c r="E27" s="47"/>
      <c r="F27" s="47"/>
      <c r="G27" s="47"/>
      <c r="H27" s="468" t="s">
        <v>462</v>
      </c>
    </row>
    <row r="28" spans="2:8" x14ac:dyDescent="0.25">
      <c r="B28" s="48" t="s">
        <v>139</v>
      </c>
      <c r="C28" s="162">
        <v>4.4000000000000004</v>
      </c>
      <c r="D28" s="49"/>
      <c r="E28" s="67" t="s">
        <v>144</v>
      </c>
      <c r="F28" s="252">
        <v>8.0000000000000002E-3</v>
      </c>
      <c r="G28" s="155"/>
      <c r="H28" s="467" t="s">
        <v>461</v>
      </c>
    </row>
    <row r="29" spans="2:8" x14ac:dyDescent="0.25">
      <c r="B29" s="48" t="s">
        <v>140</v>
      </c>
      <c r="C29" s="162">
        <v>5</v>
      </c>
      <c r="D29" s="49"/>
      <c r="E29" s="67" t="s">
        <v>164</v>
      </c>
      <c r="F29" s="252">
        <v>0.5</v>
      </c>
      <c r="G29" s="49"/>
      <c r="H29" s="591">
        <v>0.2</v>
      </c>
    </row>
    <row r="30" spans="2:8" x14ac:dyDescent="0.25">
      <c r="B30" s="83" t="s">
        <v>143</v>
      </c>
      <c r="C30" s="84">
        <f>C29-C28</f>
        <v>0.59999999999999964</v>
      </c>
      <c r="D30" s="156"/>
      <c r="E30" s="156" t="s">
        <v>499</v>
      </c>
      <c r="F30" s="550">
        <v>1.5</v>
      </c>
      <c r="G30" s="156"/>
      <c r="H30" s="85"/>
    </row>
    <row r="31" spans="2:8" ht="30" x14ac:dyDescent="0.25">
      <c r="B31" s="64" t="s">
        <v>148</v>
      </c>
      <c r="C31" s="65" t="s">
        <v>96</v>
      </c>
      <c r="D31" s="65" t="s">
        <v>141</v>
      </c>
      <c r="E31" s="65" t="s">
        <v>149</v>
      </c>
      <c r="F31" s="65" t="s">
        <v>142</v>
      </c>
      <c r="G31" s="65" t="s">
        <v>92</v>
      </c>
      <c r="H31" s="157" t="s">
        <v>180</v>
      </c>
    </row>
    <row r="32" spans="2:8" x14ac:dyDescent="0.25">
      <c r="B32" s="48" t="s">
        <v>147</v>
      </c>
      <c r="C32" s="190">
        <v>0.26</v>
      </c>
      <c r="D32" s="190">
        <v>0.37</v>
      </c>
      <c r="E32" s="190">
        <v>0.47</v>
      </c>
      <c r="F32" s="190">
        <v>0.56999999999999995</v>
      </c>
      <c r="G32" s="232">
        <v>0.67</v>
      </c>
      <c r="H32" s="254">
        <v>0.4</v>
      </c>
    </row>
    <row r="33" spans="2:8" x14ac:dyDescent="0.25">
      <c r="B33" s="48" t="s">
        <v>145</v>
      </c>
      <c r="C33" s="68">
        <f>IF($F$8&gt;2,($C$10/C32+0.4+$F27*0.5)*(1-$F29),($C$10/C32+$F27*0.5)*(1-$F29))</f>
        <v>1.5384615384615381</v>
      </c>
      <c r="D33" s="68">
        <f>IF($F$8&gt;2,($C$10/D32+0.4+$F27*0.5)*(1-$F29),($C$10/D32+$F27*0.5)*(1-$F29))</f>
        <v>1.0810810810810809</v>
      </c>
      <c r="E33" s="68">
        <f>IF($F$8&gt;2,($C$10/E32+0.4+$F27*0.5)*(1-$F29),($C$10/E32+$F27*0.5)*(1-$F29))</f>
        <v>0.85106382978723394</v>
      </c>
      <c r="F33" s="68">
        <f>IF($F$8&gt;2,($C$10/F32+0.4+$F27*0.5)*(1-$F29),($C$10/F32+$F27*0.5)*(1-$F29))</f>
        <v>0.70175438596491213</v>
      </c>
      <c r="G33" s="69">
        <f>IF($F$8&gt;2,($C$10/G32+0.4+$F27*0.5)*(1-$F29),($C$10/G32+$F27*0.5)*(1-$F29))</f>
        <v>0.59701492537313416</v>
      </c>
      <c r="H33" s="69">
        <f>IF($F$28&gt;0.02,($C$30/H32+0.4)*(1-$F29),($C$30/H32)*(1-$F29))</f>
        <v>0.74999999999999956</v>
      </c>
    </row>
    <row r="34" spans="2:8" x14ac:dyDescent="0.25">
      <c r="B34" s="64" t="s">
        <v>146</v>
      </c>
      <c r="C34" s="70">
        <f>(C33/$E$4+0.5*F27)*(1-F29)</f>
        <v>0.86140063743647133</v>
      </c>
      <c r="D34" s="70">
        <f>D33/$E$4</f>
        <v>1.2106171120728788</v>
      </c>
      <c r="E34" s="70">
        <f>E33/$E$4</f>
        <v>0.95303900312120249</v>
      </c>
      <c r="F34" s="70">
        <f>F33/$E$4</f>
        <v>0.78583917801221947</v>
      </c>
      <c r="G34" s="71">
        <f>G33/$E$4</f>
        <v>0.66854974845815685</v>
      </c>
      <c r="H34" s="71">
        <f>H33/$E$4</f>
        <v>0.83986562150055932</v>
      </c>
    </row>
    <row r="36" spans="2:8" x14ac:dyDescent="0.25">
      <c r="B36" s="274" t="s">
        <v>469</v>
      </c>
    </row>
    <row r="37" spans="2:8" x14ac:dyDescent="0.25">
      <c r="B37" t="s">
        <v>173</v>
      </c>
    </row>
    <row r="38" spans="2:8" x14ac:dyDescent="0.25">
      <c r="B38" t="s">
        <v>174</v>
      </c>
    </row>
    <row r="39" spans="2:8" x14ac:dyDescent="0.25">
      <c r="B39" t="s">
        <v>460</v>
      </c>
    </row>
  </sheetData>
  <sheetProtection password="C0B7" sheet="1" objects="1" scenarios="1"/>
  <mergeCells count="5">
    <mergeCell ref="B6:H6"/>
    <mergeCell ref="B16:H16"/>
    <mergeCell ref="B26:H26"/>
    <mergeCell ref="B1:E1"/>
    <mergeCell ref="F1:H1"/>
  </mergeCells>
  <pageMargins left="0.9055118110236221" right="0.11811023622047245" top="0.74803149606299213" bottom="0.15748031496062992" header="0.31496062992125984" footer="0.31496062992125984"/>
  <pageSetup paperSize="9" orientation="portrait" r:id="rId1"/>
  <headerFooter>
    <oddFooter>&amp;LSoil Amelioration Profit Calculator&amp;RPrinted  :&amp;T      &amp;": on ,Regular"&amp;D</oddFooter>
  </headerFooter>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Menu">
                <anchor moveWithCells="1" sizeWithCells="1">
                  <from>
                    <xdr:col>0</xdr:col>
                    <xdr:colOff>66675</xdr:colOff>
                    <xdr:row>0</xdr:row>
                    <xdr:rowOff>142875</xdr:rowOff>
                  </from>
                  <to>
                    <xdr:col>0</xdr:col>
                    <xdr:colOff>666750</xdr:colOff>
                    <xdr:row>0</xdr:row>
                    <xdr:rowOff>447675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Q41"/>
  <sheetViews>
    <sheetView showGridLines="0" zoomScaleNormal="100" workbookViewId="0">
      <selection activeCell="D5" sqref="D5"/>
    </sheetView>
  </sheetViews>
  <sheetFormatPr defaultRowHeight="15" x14ac:dyDescent="0.25"/>
  <cols>
    <col min="1" max="1" width="9.7109375" style="239" customWidth="1"/>
    <col min="2" max="2" width="18" customWidth="1"/>
    <col min="3" max="3" width="9.42578125" customWidth="1"/>
    <col min="4" max="4" width="10.28515625" customWidth="1"/>
    <col min="5" max="7" width="8.85546875" customWidth="1"/>
    <col min="8" max="8" width="7.5703125" customWidth="1"/>
    <col min="9" max="10" width="7.7109375" customWidth="1"/>
    <col min="11" max="12" width="8" customWidth="1"/>
  </cols>
  <sheetData>
    <row r="1" spans="2:17" x14ac:dyDescent="0.25">
      <c r="B1" s="1" t="s">
        <v>168</v>
      </c>
    </row>
    <row r="2" spans="2:17" x14ac:dyDescent="0.25">
      <c r="B2" s="45"/>
      <c r="C2" s="46"/>
      <c r="D2" s="61" t="s">
        <v>135</v>
      </c>
      <c r="E2" s="61"/>
      <c r="F2" s="61"/>
      <c r="G2" s="61"/>
      <c r="H2" s="61"/>
      <c r="I2" s="61"/>
      <c r="J2" s="61"/>
      <c r="K2" s="61"/>
      <c r="L2" s="61"/>
      <c r="M2" s="47" t="s">
        <v>87</v>
      </c>
      <c r="N2" s="46"/>
      <c r="O2" s="46"/>
      <c r="P2" s="47" t="s">
        <v>133</v>
      </c>
      <c r="Q2" s="255">
        <v>0.33</v>
      </c>
    </row>
    <row r="3" spans="2:17" x14ac:dyDescent="0.25">
      <c r="B3" s="48" t="s">
        <v>134</v>
      </c>
      <c r="C3" s="49"/>
      <c r="D3" s="597">
        <f>'Profit Calculator'!D4</f>
        <v>1.8</v>
      </c>
      <c r="E3" s="597">
        <f>'Profit Calculator'!D5</f>
        <v>2</v>
      </c>
      <c r="F3" s="597">
        <f>'Profit Calculator'!D6</f>
        <v>0.8</v>
      </c>
      <c r="G3" s="597">
        <f>'Profit Calculator'!$D7</f>
        <v>1</v>
      </c>
      <c r="H3" s="597">
        <f>'Profit Calculator'!$D8</f>
        <v>4</v>
      </c>
      <c r="I3" s="597">
        <f>'Profit Calculator'!$D9</f>
        <v>1</v>
      </c>
      <c r="J3" s="597">
        <f>'Profit Calculator'!$D10</f>
        <v>1</v>
      </c>
      <c r="K3" s="597">
        <f>'Profit Calculator'!$D11</f>
        <v>1</v>
      </c>
      <c r="L3" s="597">
        <f>'Profit Calculator'!$D12</f>
        <v>1</v>
      </c>
      <c r="M3" s="597">
        <f>'Profit Calculator'!$D15</f>
        <v>2.5</v>
      </c>
      <c r="N3" s="49"/>
      <c r="O3" s="668" t="s">
        <v>83</v>
      </c>
      <c r="P3" s="668"/>
      <c r="Q3" s="669"/>
    </row>
    <row r="4" spans="2:17" ht="58.15" customHeight="1" x14ac:dyDescent="0.25">
      <c r="B4" s="670" t="s">
        <v>514</v>
      </c>
      <c r="C4" s="671"/>
      <c r="D4" s="43" t="str">
        <f>'Profit Calculator'!C4</f>
        <v>Wheat</v>
      </c>
      <c r="E4" s="43" t="str">
        <f>'Profit Calculator'!C5</f>
        <v>Barley</v>
      </c>
      <c r="F4" s="43" t="str">
        <f>'Profit Calculator'!C6</f>
        <v>Canola</v>
      </c>
      <c r="G4" s="43" t="str">
        <f>'Profit Calculator'!$C7</f>
        <v>Lupins</v>
      </c>
      <c r="H4" s="43" t="str">
        <f>'Profit Calculator'!$C8</f>
        <v>Hay</v>
      </c>
      <c r="I4" s="43" t="str">
        <f>'Profit Calculator'!$C9</f>
        <v>Other</v>
      </c>
      <c r="J4" s="43" t="str">
        <f>'Profit Calculator'!$C10</f>
        <v>Other</v>
      </c>
      <c r="K4" s="43" t="str">
        <f>'Profit Calculator'!$C11</f>
        <v>Other</v>
      </c>
      <c r="L4" s="43" t="str">
        <f>'Profit Calculator'!$C12</f>
        <v>Other</v>
      </c>
      <c r="M4" s="43" t="str">
        <f>'Profit Calculator'!$C15</f>
        <v>Pasture</v>
      </c>
      <c r="N4" s="43" t="s">
        <v>76</v>
      </c>
      <c r="O4" s="44" t="s">
        <v>77</v>
      </c>
      <c r="P4" s="44" t="s">
        <v>78</v>
      </c>
      <c r="Q4" s="51" t="str">
        <f>"This scenario ("&amp;TEXT(Q2,"0%")&amp;" leaching)"</f>
        <v>This scenario (33% leaching)</v>
      </c>
    </row>
    <row r="5" spans="2:17" x14ac:dyDescent="0.25">
      <c r="B5" s="50"/>
      <c r="C5" s="42"/>
      <c r="D5" s="43" t="str">
        <f>'Profit Calculator'!B4</f>
        <v>W</v>
      </c>
      <c r="E5" s="43" t="str">
        <f>'Profit Calculator'!B5</f>
        <v>B</v>
      </c>
      <c r="F5" s="43" t="str">
        <f>'Profit Calculator'!B6</f>
        <v>Cn</v>
      </c>
      <c r="G5" s="43" t="str">
        <f>'Profit Calculator'!$B7</f>
        <v>L</v>
      </c>
      <c r="H5" s="43" t="str">
        <f>'Profit Calculator'!$B8</f>
        <v>H</v>
      </c>
      <c r="I5" s="43" t="str">
        <f>'Profit Calculator'!$B9</f>
        <v>O</v>
      </c>
      <c r="J5" s="43" t="str">
        <f>'Profit Calculator'!$B10</f>
        <v>O</v>
      </c>
      <c r="K5" s="43" t="str">
        <f>'Profit Calculator'!$B11</f>
        <v>O</v>
      </c>
      <c r="L5" s="43" t="str">
        <f>'Profit Calculator'!$B12</f>
        <v>O</v>
      </c>
      <c r="M5" s="43" t="str">
        <f>'Profit Calculator'!$B15</f>
        <v>P</v>
      </c>
      <c r="N5" s="43"/>
      <c r="O5" s="595"/>
      <c r="P5" s="595"/>
      <c r="Q5" s="596"/>
    </row>
    <row r="6" spans="2:17" x14ac:dyDescent="0.25">
      <c r="B6" s="110" t="s">
        <v>79</v>
      </c>
      <c r="C6" s="102"/>
      <c r="D6" s="547"/>
      <c r="E6" s="547"/>
      <c r="F6" s="547">
        <v>100</v>
      </c>
      <c r="G6" s="547"/>
      <c r="H6" s="547"/>
      <c r="I6" s="547"/>
      <c r="J6" s="547"/>
      <c r="K6" s="547"/>
      <c r="L6" s="547"/>
      <c r="M6" s="547"/>
      <c r="N6" s="256">
        <v>0.22</v>
      </c>
      <c r="O6" s="258">
        <v>3.6</v>
      </c>
      <c r="P6" s="258">
        <v>7.2</v>
      </c>
      <c r="Q6" s="52">
        <f>O6+((P6-O6)*$Q$2)</f>
        <v>4.7880000000000003</v>
      </c>
    </row>
    <row r="7" spans="2:17" x14ac:dyDescent="0.25">
      <c r="B7" s="107" t="s">
        <v>195</v>
      </c>
      <c r="C7" s="105"/>
      <c r="D7" s="548">
        <v>40</v>
      </c>
      <c r="E7" s="548">
        <v>40</v>
      </c>
      <c r="F7" s="548">
        <v>40</v>
      </c>
      <c r="G7" s="548">
        <v>30</v>
      </c>
      <c r="H7" s="548">
        <v>50</v>
      </c>
      <c r="I7" s="548"/>
      <c r="J7" s="548"/>
      <c r="K7" s="548"/>
      <c r="L7" s="548"/>
      <c r="M7" s="548"/>
      <c r="N7" s="257">
        <v>0.17499999999999999</v>
      </c>
      <c r="O7" s="259">
        <v>1.8</v>
      </c>
      <c r="P7" s="259">
        <v>5.4</v>
      </c>
      <c r="Q7" s="53">
        <f t="shared" ref="Q7:Q13" si="0">O7+((P7-O7)*$Q$2)</f>
        <v>2.9880000000000004</v>
      </c>
    </row>
    <row r="8" spans="2:17" x14ac:dyDescent="0.25">
      <c r="B8" s="107" t="s">
        <v>196</v>
      </c>
      <c r="C8" s="105"/>
      <c r="D8" s="548"/>
      <c r="E8" s="548"/>
      <c r="F8" s="548"/>
      <c r="G8" s="548"/>
      <c r="H8" s="548"/>
      <c r="I8" s="548"/>
      <c r="J8" s="548"/>
      <c r="K8" s="548"/>
      <c r="L8" s="548"/>
      <c r="M8" s="548"/>
      <c r="N8" s="257">
        <v>0.11</v>
      </c>
      <c r="O8" s="259">
        <v>3.6</v>
      </c>
      <c r="P8" s="259">
        <v>7.2</v>
      </c>
      <c r="Q8" s="53">
        <f t="shared" si="0"/>
        <v>4.7880000000000003</v>
      </c>
    </row>
    <row r="9" spans="2:17" x14ac:dyDescent="0.25">
      <c r="B9" s="107" t="s">
        <v>136</v>
      </c>
      <c r="C9" s="105"/>
      <c r="D9" s="548"/>
      <c r="E9" s="548"/>
      <c r="F9" s="548"/>
      <c r="G9" s="548"/>
      <c r="H9" s="548"/>
      <c r="I9" s="548"/>
      <c r="J9" s="548"/>
      <c r="K9" s="548"/>
      <c r="L9" s="548"/>
      <c r="M9" s="548"/>
      <c r="N9" s="257">
        <v>0.11</v>
      </c>
      <c r="O9" s="259">
        <v>-3.6</v>
      </c>
      <c r="P9" s="259">
        <v>0</v>
      </c>
      <c r="Q9" s="53">
        <f t="shared" si="0"/>
        <v>-2.4119999999999999</v>
      </c>
    </row>
    <row r="10" spans="2:17" x14ac:dyDescent="0.25">
      <c r="B10" s="107" t="s">
        <v>80</v>
      </c>
      <c r="C10" s="105"/>
      <c r="D10" s="548">
        <v>40</v>
      </c>
      <c r="E10" s="548">
        <v>40</v>
      </c>
      <c r="F10" s="548"/>
      <c r="G10" s="548"/>
      <c r="H10" s="548">
        <v>120</v>
      </c>
      <c r="I10" s="548">
        <v>20</v>
      </c>
      <c r="J10" s="548">
        <v>40</v>
      </c>
      <c r="K10" s="548">
        <v>50</v>
      </c>
      <c r="L10" s="548">
        <v>60</v>
      </c>
      <c r="M10" s="548"/>
      <c r="N10" s="257">
        <v>0.46</v>
      </c>
      <c r="O10" s="259">
        <v>0</v>
      </c>
      <c r="P10" s="259">
        <v>3.6</v>
      </c>
      <c r="Q10" s="53">
        <f t="shared" si="0"/>
        <v>1.1880000000000002</v>
      </c>
    </row>
    <row r="11" spans="2:17" x14ac:dyDescent="0.25">
      <c r="B11" s="107" t="s">
        <v>197</v>
      </c>
      <c r="C11" s="105"/>
      <c r="D11" s="548"/>
      <c r="E11" s="548"/>
      <c r="F11" s="548"/>
      <c r="G11" s="548"/>
      <c r="H11" s="548"/>
      <c r="I11" s="548"/>
      <c r="J11" s="548"/>
      <c r="K11" s="548"/>
      <c r="L11" s="548"/>
      <c r="M11" s="548"/>
      <c r="N11" s="257">
        <v>0.27</v>
      </c>
      <c r="O11" s="259">
        <f>-0.7</f>
        <v>-0.7</v>
      </c>
      <c r="P11" s="259">
        <v>2.9</v>
      </c>
      <c r="Q11" s="53">
        <f>O11+((P11-O11)*$Q$2)</f>
        <v>0.48799999999999999</v>
      </c>
    </row>
    <row r="12" spans="2:17" x14ac:dyDescent="0.25">
      <c r="B12" s="107" t="s">
        <v>81</v>
      </c>
      <c r="C12" s="105"/>
      <c r="D12" s="548">
        <v>50</v>
      </c>
      <c r="E12" s="548">
        <v>50</v>
      </c>
      <c r="F12" s="548">
        <v>50</v>
      </c>
      <c r="G12" s="548"/>
      <c r="H12" s="548"/>
      <c r="I12" s="548"/>
      <c r="J12" s="548"/>
      <c r="K12" s="548"/>
      <c r="L12" s="548"/>
      <c r="M12" s="548"/>
      <c r="N12" s="257">
        <v>0.42199999999999999</v>
      </c>
      <c r="O12" s="259">
        <v>0</v>
      </c>
      <c r="P12" s="259">
        <v>3.6</v>
      </c>
      <c r="Q12" s="53">
        <f t="shared" si="0"/>
        <v>1.1880000000000002</v>
      </c>
    </row>
    <row r="13" spans="2:17" ht="15.75" thickBot="1" x14ac:dyDescent="0.3">
      <c r="B13" s="107" t="s">
        <v>82</v>
      </c>
      <c r="C13" s="105"/>
      <c r="D13" s="549"/>
      <c r="E13" s="549"/>
      <c r="F13" s="549"/>
      <c r="G13" s="549">
        <f>G3*60</f>
        <v>60</v>
      </c>
      <c r="H13" s="549"/>
      <c r="I13" s="549"/>
      <c r="J13" s="549"/>
      <c r="K13" s="549"/>
      <c r="L13" s="549"/>
      <c r="M13" s="549">
        <v>30</v>
      </c>
      <c r="N13" s="257">
        <v>1</v>
      </c>
      <c r="O13" s="259">
        <v>0</v>
      </c>
      <c r="P13" s="259">
        <v>3.6</v>
      </c>
      <c r="Q13" s="53">
        <f t="shared" si="0"/>
        <v>1.1880000000000002</v>
      </c>
    </row>
    <row r="14" spans="2:17" x14ac:dyDescent="0.25">
      <c r="B14" s="54" t="s">
        <v>187</v>
      </c>
      <c r="C14" s="55"/>
      <c r="D14" s="56">
        <f t="shared" ref="D14:M14" si="1">IF(D3=0,0,SUMPRODUCT(D6:D13,$N$6:$N$13,$Q$6:$Q$13)/D3)</f>
        <v>37.690000000000005</v>
      </c>
      <c r="E14" s="56">
        <f t="shared" si="1"/>
        <v>33.921000000000006</v>
      </c>
      <c r="F14" s="56">
        <f t="shared" si="1"/>
        <v>189.14850000000001</v>
      </c>
      <c r="G14" s="56">
        <f t="shared" si="1"/>
        <v>86.967000000000013</v>
      </c>
      <c r="H14" s="56">
        <f t="shared" si="1"/>
        <v>22.930650000000007</v>
      </c>
      <c r="I14" s="56">
        <f t="shared" si="1"/>
        <v>10.929600000000002</v>
      </c>
      <c r="J14" s="56">
        <f t="shared" si="1"/>
        <v>21.859200000000005</v>
      </c>
      <c r="K14" s="56">
        <f t="shared" si="1"/>
        <v>27.324000000000005</v>
      </c>
      <c r="L14" s="56">
        <f t="shared" si="1"/>
        <v>32.788800000000009</v>
      </c>
      <c r="M14" s="56">
        <f t="shared" si="1"/>
        <v>14.256000000000004</v>
      </c>
      <c r="N14" s="57"/>
      <c r="O14" s="57"/>
      <c r="P14" s="55"/>
      <c r="Q14" s="58"/>
    </row>
    <row r="16" spans="2:17" x14ac:dyDescent="0.25">
      <c r="B16" s="101" t="s">
        <v>89</v>
      </c>
      <c r="C16" s="102"/>
      <c r="D16" s="102"/>
      <c r="E16" s="102"/>
      <c r="F16" s="102"/>
      <c r="G16" s="102"/>
      <c r="H16" s="103"/>
    </row>
    <row r="17" spans="2:14" x14ac:dyDescent="0.25">
      <c r="B17" s="104"/>
      <c r="C17" s="105" t="s">
        <v>90</v>
      </c>
      <c r="D17" s="105"/>
      <c r="E17" s="105"/>
      <c r="F17" s="105"/>
      <c r="G17" s="105"/>
      <c r="H17" s="106"/>
    </row>
    <row r="18" spans="2:14" x14ac:dyDescent="0.25">
      <c r="B18" s="107" t="s">
        <v>91</v>
      </c>
      <c r="C18" s="108" t="s">
        <v>92</v>
      </c>
      <c r="D18" s="108" t="s">
        <v>93</v>
      </c>
      <c r="E18" s="108" t="s">
        <v>94</v>
      </c>
      <c r="F18" s="108"/>
      <c r="G18" s="108" t="s">
        <v>95</v>
      </c>
      <c r="H18" s="109" t="s">
        <v>96</v>
      </c>
    </row>
    <row r="19" spans="2:14" x14ac:dyDescent="0.25">
      <c r="B19" s="110" t="s">
        <v>97</v>
      </c>
      <c r="C19" s="260">
        <v>0.5</v>
      </c>
      <c r="D19" s="260">
        <v>0.3</v>
      </c>
      <c r="E19" s="260">
        <v>9.9999999999999978E-2</v>
      </c>
      <c r="F19" s="260"/>
      <c r="G19" s="260">
        <v>0</v>
      </c>
      <c r="H19" s="261">
        <v>0</v>
      </c>
    </row>
    <row r="20" spans="2:14" x14ac:dyDescent="0.25">
      <c r="B20" s="107" t="s">
        <v>98</v>
      </c>
      <c r="C20" s="262">
        <v>0.65</v>
      </c>
      <c r="D20" s="262">
        <v>0.45</v>
      </c>
      <c r="E20" s="262">
        <v>0.25</v>
      </c>
      <c r="F20" s="262"/>
      <c r="G20" s="262">
        <v>4.9999999999999989E-2</v>
      </c>
      <c r="H20" s="263">
        <v>0</v>
      </c>
    </row>
    <row r="21" spans="2:14" x14ac:dyDescent="0.25">
      <c r="B21" s="107" t="s">
        <v>99</v>
      </c>
      <c r="C21" s="262">
        <v>0.8</v>
      </c>
      <c r="D21" s="262">
        <v>0.60000000000000009</v>
      </c>
      <c r="E21" s="262">
        <v>0.40000000000000008</v>
      </c>
      <c r="F21" s="262"/>
      <c r="G21" s="262">
        <v>0.20000000000000007</v>
      </c>
      <c r="H21" s="263">
        <v>0</v>
      </c>
    </row>
    <row r="22" spans="2:14" x14ac:dyDescent="0.25">
      <c r="B22" s="107" t="s">
        <v>100</v>
      </c>
      <c r="C22" s="262">
        <v>0.95</v>
      </c>
      <c r="D22" s="262">
        <v>0.75</v>
      </c>
      <c r="E22" s="262">
        <v>0.55000000000000004</v>
      </c>
      <c r="F22" s="262"/>
      <c r="G22" s="262">
        <v>0.35000000000000003</v>
      </c>
      <c r="H22" s="263">
        <v>0.15000000000000002</v>
      </c>
    </row>
    <row r="23" spans="2:14" x14ac:dyDescent="0.25">
      <c r="B23" s="111" t="s">
        <v>101</v>
      </c>
      <c r="C23" s="264">
        <v>0.95</v>
      </c>
      <c r="D23" s="264">
        <v>0.75</v>
      </c>
      <c r="E23" s="264">
        <v>0.55000000000000004</v>
      </c>
      <c r="F23" s="264"/>
      <c r="G23" s="264">
        <v>0.35000000000000003</v>
      </c>
      <c r="H23" s="265">
        <v>0.15000000000000002</v>
      </c>
    </row>
    <row r="26" spans="2:14" ht="18.75" x14ac:dyDescent="0.25">
      <c r="B26" s="29"/>
    </row>
    <row r="27" spans="2:14" x14ac:dyDescent="0.25">
      <c r="B27" s="18" t="s">
        <v>102</v>
      </c>
      <c r="C27" s="19"/>
      <c r="D27" s="19"/>
      <c r="E27" s="19"/>
      <c r="F27" s="19"/>
      <c r="G27" s="19"/>
      <c r="H27" s="19"/>
      <c r="I27" s="19"/>
      <c r="J27" s="19"/>
      <c r="N27" s="19"/>
    </row>
    <row r="28" spans="2:14" x14ac:dyDescent="0.25">
      <c r="B28" s="22" t="s">
        <v>103</v>
      </c>
      <c r="C28" s="25"/>
      <c r="D28" s="22"/>
      <c r="E28" s="22"/>
      <c r="F28" s="22"/>
      <c r="G28" s="267">
        <v>1.5</v>
      </c>
      <c r="H28" s="26"/>
      <c r="I28" s="19"/>
      <c r="J28" s="19"/>
      <c r="N28" s="19"/>
    </row>
    <row r="29" spans="2:14" x14ac:dyDescent="0.25">
      <c r="B29" s="23" t="s">
        <v>104</v>
      </c>
      <c r="C29" s="27"/>
      <c r="D29" s="23"/>
      <c r="E29" s="23"/>
      <c r="F29" s="23"/>
      <c r="G29" s="266">
        <v>0.6</v>
      </c>
      <c r="H29" s="26"/>
      <c r="I29" s="19"/>
      <c r="J29" s="19"/>
      <c r="N29" s="19"/>
    </row>
    <row r="30" spans="2:14" x14ac:dyDescent="0.25">
      <c r="B30" s="23" t="s">
        <v>105</v>
      </c>
      <c r="C30" s="27"/>
      <c r="D30" s="23"/>
      <c r="E30" s="23"/>
      <c r="F30" s="23"/>
      <c r="G30" s="268">
        <f>(G28*365)/G29/1000</f>
        <v>0.91249999999999998</v>
      </c>
      <c r="H30" s="26"/>
      <c r="I30" s="19"/>
      <c r="J30" s="19"/>
      <c r="N30" s="19"/>
    </row>
    <row r="31" spans="2:14" x14ac:dyDescent="0.25">
      <c r="B31" s="23" t="s">
        <v>106</v>
      </c>
      <c r="C31" s="27"/>
      <c r="D31" s="23"/>
      <c r="E31" s="23"/>
      <c r="F31" s="23"/>
      <c r="G31" s="269">
        <v>4</v>
      </c>
      <c r="H31" s="26"/>
      <c r="I31" s="19"/>
      <c r="J31" s="19"/>
      <c r="N31" s="19"/>
    </row>
    <row r="32" spans="2:14" x14ac:dyDescent="0.25">
      <c r="B32" s="24" t="s">
        <v>188</v>
      </c>
      <c r="C32" s="28"/>
      <c r="D32" s="24"/>
      <c r="E32" s="24"/>
      <c r="F32" s="24"/>
      <c r="G32" s="270">
        <v>50</v>
      </c>
      <c r="H32" s="26"/>
      <c r="I32" s="19"/>
      <c r="J32" s="19"/>
      <c r="N32" s="19"/>
    </row>
    <row r="33" spans="2:14" x14ac:dyDescent="0.25">
      <c r="B33" s="19"/>
      <c r="C33" s="19"/>
      <c r="D33" s="19"/>
      <c r="E33" s="19"/>
      <c r="F33" s="19"/>
      <c r="G33" s="19"/>
      <c r="H33" s="19"/>
      <c r="I33" s="19"/>
      <c r="J33" s="19"/>
      <c r="N33" s="19"/>
    </row>
    <row r="34" spans="2:14" x14ac:dyDescent="0.25">
      <c r="B34" s="18" t="s">
        <v>107</v>
      </c>
      <c r="C34" s="19"/>
      <c r="D34" s="19"/>
      <c r="E34" s="19"/>
      <c r="F34" s="19"/>
      <c r="G34" s="19"/>
      <c r="H34" s="19"/>
      <c r="I34" s="19"/>
      <c r="J34" s="19"/>
      <c r="K34" s="19"/>
      <c r="L34" s="19"/>
      <c r="M34" s="19"/>
      <c r="N34" s="19"/>
    </row>
    <row r="35" spans="2:14" x14ac:dyDescent="0.25">
      <c r="B35" s="19" t="s">
        <v>108</v>
      </c>
      <c r="C35" s="19"/>
      <c r="D35" s="19"/>
      <c r="E35" s="19"/>
      <c r="F35" s="19"/>
      <c r="G35" s="19"/>
      <c r="H35" s="19"/>
      <c r="I35" s="19"/>
      <c r="J35" s="19"/>
      <c r="K35" s="19"/>
      <c r="L35" s="19"/>
      <c r="M35" s="19"/>
      <c r="N35" s="19"/>
    </row>
    <row r="36" spans="2:14" x14ac:dyDescent="0.25">
      <c r="B36" s="19" t="s">
        <v>109</v>
      </c>
      <c r="C36" s="19"/>
      <c r="D36" s="19"/>
      <c r="E36" s="19"/>
      <c r="F36" s="19"/>
      <c r="G36" s="19"/>
      <c r="H36" s="19"/>
      <c r="I36" s="19"/>
      <c r="J36" s="19"/>
      <c r="K36" s="19"/>
      <c r="L36" s="19"/>
      <c r="M36" s="19"/>
      <c r="N36" s="19"/>
    </row>
    <row r="37" spans="2:14" x14ac:dyDescent="0.25">
      <c r="B37" s="19"/>
      <c r="C37" s="19"/>
      <c r="D37" s="19"/>
      <c r="E37" s="19"/>
      <c r="F37" s="19"/>
      <c r="G37" s="19"/>
      <c r="H37" s="19"/>
      <c r="I37" s="19"/>
      <c r="J37" s="19"/>
      <c r="K37" s="19"/>
      <c r="L37" s="19"/>
      <c r="M37" s="19"/>
      <c r="N37" s="19"/>
    </row>
    <row r="38" spans="2:14" x14ac:dyDescent="0.25">
      <c r="B38" s="19" t="s">
        <v>110</v>
      </c>
      <c r="C38" s="19"/>
      <c r="D38" s="19"/>
      <c r="E38" s="19"/>
      <c r="F38" s="19"/>
      <c r="G38" s="19"/>
      <c r="H38" s="19"/>
      <c r="I38" s="19"/>
      <c r="J38" s="19"/>
      <c r="K38" s="19"/>
      <c r="L38" s="19"/>
      <c r="M38" s="19"/>
      <c r="N38" s="19"/>
    </row>
    <row r="39" spans="2:14" x14ac:dyDescent="0.25">
      <c r="B39" s="19" t="s">
        <v>111</v>
      </c>
      <c r="C39" s="19"/>
      <c r="D39" s="19"/>
      <c r="E39" s="19"/>
      <c r="F39" s="19"/>
      <c r="G39" s="19"/>
      <c r="H39" s="19"/>
      <c r="I39" s="19"/>
      <c r="J39" s="19"/>
      <c r="K39" s="19"/>
      <c r="L39" s="19"/>
      <c r="M39" s="19"/>
      <c r="N39" s="19"/>
    </row>
    <row r="40" spans="2:14" x14ac:dyDescent="0.25">
      <c r="B40" s="19"/>
      <c r="C40" s="19"/>
      <c r="D40" s="19"/>
      <c r="E40" s="19"/>
      <c r="F40" s="19"/>
      <c r="G40" s="19"/>
      <c r="H40" s="19"/>
      <c r="I40" s="19"/>
      <c r="J40" s="19"/>
      <c r="K40" s="19"/>
      <c r="L40" s="19"/>
      <c r="M40" s="19"/>
      <c r="N40" s="19"/>
    </row>
    <row r="41" spans="2:14" x14ac:dyDescent="0.25">
      <c r="B41" s="19" t="s">
        <v>112</v>
      </c>
      <c r="C41" s="19" t="s">
        <v>113</v>
      </c>
      <c r="D41" s="19"/>
      <c r="E41" s="19"/>
      <c r="F41" s="19"/>
      <c r="G41" s="19"/>
      <c r="H41" s="19"/>
      <c r="I41" s="19"/>
      <c r="J41" s="19"/>
      <c r="K41" s="19"/>
      <c r="L41" s="19"/>
      <c r="M41" s="19"/>
      <c r="N41" s="19"/>
    </row>
  </sheetData>
  <sheetProtection password="C0B7" sheet="1" objects="1" scenarios="1"/>
  <mergeCells count="2">
    <mergeCell ref="O3:Q3"/>
    <mergeCell ref="B4:C4"/>
  </mergeCells>
  <pageMargins left="0.9055118110236221" right="0.31496062992125984" top="0.74803149606299213" bottom="0.15748031496062992" header="0.31496062992125984" footer="0.31496062992125984"/>
  <pageSetup paperSize="9" orientation="landscape" r:id="rId1"/>
  <headerFooter>
    <oddFooter>&amp;LSoil Amelioration Profit Calculator&amp;RPrinted  :&amp;T      &amp;": on ,Regular"&amp;D</oddFooter>
  </headerFooter>
  <colBreaks count="1" manualBreakCount="1">
    <brk id="1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Menu">
                <anchor moveWithCells="1" sizeWithCells="1">
                  <from>
                    <xdr:col>0</xdr:col>
                    <xdr:colOff>85725</xdr:colOff>
                    <xdr:row>0</xdr:row>
                    <xdr:rowOff>123825</xdr:rowOff>
                  </from>
                  <to>
                    <xdr:col>0</xdr:col>
                    <xdr:colOff>685800</xdr:colOff>
                    <xdr:row>1</xdr:row>
                    <xdr:rowOff>200025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32"/>
  <sheetViews>
    <sheetView showGridLines="0" zoomScaleNormal="100" workbookViewId="0">
      <selection activeCell="D5" sqref="D5"/>
    </sheetView>
  </sheetViews>
  <sheetFormatPr defaultRowHeight="15" x14ac:dyDescent="0.25"/>
  <cols>
    <col min="1" max="1" width="8.85546875" style="239"/>
    <col min="2" max="2" width="31.28515625" customWidth="1"/>
    <col min="3" max="3" width="23.28515625" customWidth="1"/>
  </cols>
  <sheetData>
    <row r="1" spans="2:9" ht="18.75" x14ac:dyDescent="0.3">
      <c r="B1" s="86" t="s">
        <v>158</v>
      </c>
    </row>
    <row r="3" spans="2:9" x14ac:dyDescent="0.25">
      <c r="B3" s="18" t="s">
        <v>84</v>
      </c>
      <c r="C3" s="19"/>
      <c r="D3" s="19"/>
    </row>
    <row r="4" spans="2:9" x14ac:dyDescent="0.25">
      <c r="B4" s="40"/>
      <c r="C4" s="87" t="s">
        <v>85</v>
      </c>
    </row>
    <row r="5" spans="2:9" x14ac:dyDescent="0.25">
      <c r="B5" s="39" t="s">
        <v>7</v>
      </c>
      <c r="C5" s="88">
        <v>2.25</v>
      </c>
    </row>
    <row r="6" spans="2:9" x14ac:dyDescent="0.25">
      <c r="B6" s="39" t="s">
        <v>11</v>
      </c>
      <c r="C6" s="88">
        <v>3</v>
      </c>
    </row>
    <row r="7" spans="2:9" x14ac:dyDescent="0.25">
      <c r="B7" s="39" t="s">
        <v>10</v>
      </c>
      <c r="C7" s="88">
        <v>2.25</v>
      </c>
    </row>
    <row r="8" spans="2:9" x14ac:dyDescent="0.25">
      <c r="B8" s="39" t="s">
        <v>37</v>
      </c>
      <c r="C8" s="88">
        <v>12.5</v>
      </c>
    </row>
    <row r="9" spans="2:9" x14ac:dyDescent="0.25">
      <c r="B9" s="39" t="s">
        <v>86</v>
      </c>
      <c r="C9" s="88">
        <v>10</v>
      </c>
    </row>
    <row r="10" spans="2:9" x14ac:dyDescent="0.25">
      <c r="B10" s="41" t="s">
        <v>75</v>
      </c>
      <c r="C10" s="89">
        <v>30</v>
      </c>
    </row>
    <row r="11" spans="2:9" x14ac:dyDescent="0.25">
      <c r="B11" s="241" t="s">
        <v>166</v>
      </c>
      <c r="C11" s="242"/>
    </row>
    <row r="13" spans="2:9" ht="21" x14ac:dyDescent="0.35">
      <c r="B13" s="81" t="s">
        <v>167</v>
      </c>
    </row>
    <row r="14" spans="2:9" ht="31.5" x14ac:dyDescent="0.25">
      <c r="B14" s="38" t="s">
        <v>115</v>
      </c>
      <c r="C14" s="31" t="s">
        <v>116</v>
      </c>
      <c r="G14" s="18"/>
      <c r="H14" s="19"/>
      <c r="I14" s="19"/>
    </row>
    <row r="15" spans="2:9" ht="15.75" x14ac:dyDescent="0.25">
      <c r="B15" s="32" t="s">
        <v>117</v>
      </c>
      <c r="C15" s="33">
        <v>30</v>
      </c>
      <c r="G15" s="19"/>
      <c r="H15" s="20"/>
      <c r="I15" s="20"/>
    </row>
    <row r="16" spans="2:9" ht="15.75" x14ac:dyDescent="0.25">
      <c r="B16" s="32" t="s">
        <v>118</v>
      </c>
      <c r="C16" s="33">
        <v>35</v>
      </c>
      <c r="G16" s="19"/>
      <c r="H16" s="21"/>
      <c r="I16" s="21"/>
    </row>
    <row r="17" spans="2:9" ht="15.75" x14ac:dyDescent="0.25">
      <c r="B17" s="32" t="s">
        <v>119</v>
      </c>
      <c r="C17" s="33">
        <v>45</v>
      </c>
      <c r="G17" s="19"/>
      <c r="H17" s="21"/>
      <c r="I17" s="21"/>
    </row>
    <row r="18" spans="2:9" ht="15.75" x14ac:dyDescent="0.25">
      <c r="B18" s="32" t="s">
        <v>120</v>
      </c>
      <c r="C18" s="33">
        <v>70</v>
      </c>
      <c r="G18" s="19"/>
      <c r="H18" s="21"/>
      <c r="I18" s="21"/>
    </row>
    <row r="19" spans="2:9" ht="15.75" x14ac:dyDescent="0.25">
      <c r="B19" s="32" t="s">
        <v>121</v>
      </c>
      <c r="C19" s="33">
        <v>25</v>
      </c>
      <c r="G19" s="19"/>
      <c r="H19" s="21"/>
      <c r="I19" s="21"/>
    </row>
    <row r="20" spans="2:9" ht="15.75" x14ac:dyDescent="0.25">
      <c r="B20" s="32" t="s">
        <v>122</v>
      </c>
      <c r="C20" s="33">
        <v>40</v>
      </c>
      <c r="G20" s="19"/>
      <c r="H20" s="21"/>
      <c r="I20" s="21"/>
    </row>
    <row r="21" spans="2:9" ht="15.75" x14ac:dyDescent="0.25">
      <c r="B21" s="32" t="s">
        <v>123</v>
      </c>
      <c r="C21" s="33">
        <v>9</v>
      </c>
      <c r="G21" s="19"/>
      <c r="H21" s="21"/>
      <c r="I21" s="21"/>
    </row>
    <row r="22" spans="2:9" ht="15.75" x14ac:dyDescent="0.25">
      <c r="B22" s="32" t="s">
        <v>124</v>
      </c>
      <c r="C22" s="33">
        <v>7</v>
      </c>
      <c r="G22" s="19"/>
      <c r="H22" s="21"/>
      <c r="I22" s="21"/>
    </row>
    <row r="23" spans="2:9" ht="15.75" x14ac:dyDescent="0.25">
      <c r="B23" s="32" t="s">
        <v>11</v>
      </c>
      <c r="C23" s="33">
        <v>8</v>
      </c>
      <c r="G23" s="19"/>
      <c r="H23" s="21"/>
      <c r="I23" s="21"/>
    </row>
    <row r="24" spans="2:9" ht="15.75" x14ac:dyDescent="0.25">
      <c r="B24" s="32" t="s">
        <v>10</v>
      </c>
      <c r="C24" s="33">
        <v>25</v>
      </c>
    </row>
    <row r="25" spans="2:9" ht="15.75" x14ac:dyDescent="0.25">
      <c r="B25" s="36" t="s">
        <v>37</v>
      </c>
      <c r="C25" s="37">
        <v>20</v>
      </c>
    </row>
    <row r="26" spans="2:9" x14ac:dyDescent="0.25">
      <c r="B26" s="19"/>
      <c r="C26" s="21"/>
    </row>
    <row r="27" spans="2:9" ht="15.75" x14ac:dyDescent="0.25">
      <c r="B27" s="30" t="s">
        <v>125</v>
      </c>
      <c r="C27" s="31" t="s">
        <v>126</v>
      </c>
    </row>
    <row r="28" spans="2:9" ht="31.5" x14ac:dyDescent="0.25">
      <c r="B28" s="34" t="s">
        <v>127</v>
      </c>
      <c r="C28" s="35" t="s">
        <v>128</v>
      </c>
    </row>
    <row r="29" spans="2:9" ht="31.5" x14ac:dyDescent="0.25">
      <c r="B29" s="36" t="s">
        <v>129</v>
      </c>
      <c r="C29" s="37" t="s">
        <v>130</v>
      </c>
    </row>
    <row r="30" spans="2:9" ht="15.75" x14ac:dyDescent="0.25">
      <c r="B30" s="32"/>
      <c r="C30" s="33"/>
    </row>
    <row r="31" spans="2:9" ht="31.9" customHeight="1" x14ac:dyDescent="0.25">
      <c r="B31" s="672" t="s">
        <v>131</v>
      </c>
      <c r="C31" s="673"/>
    </row>
    <row r="32" spans="2:9" ht="39.6" customHeight="1" x14ac:dyDescent="0.25">
      <c r="B32" s="674" t="s">
        <v>132</v>
      </c>
      <c r="C32" s="675"/>
    </row>
  </sheetData>
  <sheetProtection password="C0B7" sheet="1" objects="1" scenarios="1"/>
  <mergeCells count="2">
    <mergeCell ref="B31:C31"/>
    <mergeCell ref="B32:C32"/>
  </mergeCells>
  <pageMargins left="0.9055118110236221" right="0.31496062992125984" top="0.35433070866141736" bottom="0.55118110236220474" header="0.31496062992125984" footer="0.31496062992125984"/>
  <pageSetup paperSize="9" scale="68" orientation="portrait" r:id="rId1"/>
  <headerFooter>
    <oddFooter>&amp;LSoil Amelioration Profit Calculator&amp;RPrinted  :&amp;T      &amp;": on ,Regular"&amp;D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Menu">
                <anchor moveWithCells="1" sizeWithCells="1">
                  <from>
                    <xdr:col>0</xdr:col>
                    <xdr:colOff>85725</xdr:colOff>
                    <xdr:row>0</xdr:row>
                    <xdr:rowOff>123825</xdr:rowOff>
                  </from>
                  <to>
                    <xdr:col>0</xdr:col>
                    <xdr:colOff>685800</xdr:colOff>
                    <xdr:row>1</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M55"/>
  <sheetViews>
    <sheetView showGridLines="0" zoomScaleNormal="100" workbookViewId="0">
      <selection activeCell="B4" sqref="B4"/>
    </sheetView>
  </sheetViews>
  <sheetFormatPr defaultRowHeight="15" x14ac:dyDescent="0.25"/>
  <cols>
    <col min="1" max="1" width="8.85546875" style="239"/>
    <col min="2" max="2" width="11.140625" customWidth="1"/>
    <col min="3" max="3" width="7" customWidth="1"/>
    <col min="4" max="4" width="8.5703125" customWidth="1"/>
    <col min="5" max="5" width="8.140625" customWidth="1"/>
    <col min="6" max="7" width="9.140625" hidden="1" customWidth="1"/>
    <col min="8" max="8" width="10.5703125" customWidth="1"/>
    <col min="9" max="9" width="14.140625" style="4" customWidth="1"/>
    <col min="10" max="10" width="9.5703125" customWidth="1"/>
    <col min="12" max="12" width="11.140625" customWidth="1"/>
  </cols>
  <sheetData>
    <row r="1" spans="2:9" ht="31.5" x14ac:dyDescent="0.5">
      <c r="B1" s="2" t="s">
        <v>7</v>
      </c>
      <c r="C1" s="2"/>
    </row>
    <row r="2" spans="2:9" ht="18.75" x14ac:dyDescent="0.3">
      <c r="B2" s="678" t="s">
        <v>169</v>
      </c>
      <c r="C2" s="678"/>
      <c r="D2" s="678"/>
      <c r="E2" s="678"/>
      <c r="F2" s="678"/>
      <c r="G2" s="678"/>
      <c r="H2" s="678"/>
      <c r="I2" s="678"/>
    </row>
    <row r="3" spans="2:9" ht="13.15" customHeight="1" x14ac:dyDescent="0.25">
      <c r="B3" s="135" t="s">
        <v>172</v>
      </c>
      <c r="C3" s="679" t="s">
        <v>159</v>
      </c>
      <c r="D3" s="679"/>
      <c r="E3" s="679"/>
      <c r="F3" s="143"/>
      <c r="G3" s="143"/>
      <c r="H3" s="136"/>
      <c r="I3" s="137"/>
    </row>
    <row r="4" spans="2:9" ht="12.6" customHeight="1" x14ac:dyDescent="0.25">
      <c r="B4" s="138" t="s">
        <v>171</v>
      </c>
      <c r="C4" s="139" t="s">
        <v>24</v>
      </c>
      <c r="D4" s="140" t="s">
        <v>1</v>
      </c>
      <c r="E4" s="140" t="s">
        <v>2</v>
      </c>
      <c r="F4" s="140" t="s">
        <v>2</v>
      </c>
      <c r="G4" s="140" t="s">
        <v>3</v>
      </c>
      <c r="H4" s="141" t="s">
        <v>161</v>
      </c>
      <c r="I4" s="142" t="s">
        <v>170</v>
      </c>
    </row>
    <row r="5" spans="2:9" ht="12.6" customHeight="1" x14ac:dyDescent="0.25">
      <c r="B5" s="135"/>
      <c r="C5" s="144"/>
      <c r="D5" s="143"/>
      <c r="E5" s="143"/>
      <c r="F5" s="143"/>
      <c r="G5" s="143"/>
      <c r="H5" s="136"/>
      <c r="I5" s="145" t="s">
        <v>20</v>
      </c>
    </row>
    <row r="6" spans="2:9" x14ac:dyDescent="0.25">
      <c r="B6" s="148">
        <v>2</v>
      </c>
      <c r="C6" s="8"/>
      <c r="D6" s="112"/>
      <c r="E6" s="112">
        <v>0.99259259259259258</v>
      </c>
      <c r="F6" s="113">
        <v>0.97037037037037033</v>
      </c>
      <c r="G6" s="113">
        <v>1</v>
      </c>
      <c r="H6" s="114" t="s">
        <v>162</v>
      </c>
      <c r="I6" s="120" t="s">
        <v>4</v>
      </c>
    </row>
    <row r="7" spans="2:9" x14ac:dyDescent="0.25">
      <c r="B7" s="146">
        <v>3</v>
      </c>
      <c r="C7" s="676" t="s">
        <v>5</v>
      </c>
      <c r="D7" s="676"/>
      <c r="E7" s="121">
        <v>1.1626506024096386</v>
      </c>
      <c r="F7" s="66"/>
      <c r="G7" s="66">
        <v>1</v>
      </c>
      <c r="H7" s="122" t="s">
        <v>162</v>
      </c>
      <c r="I7" s="123" t="s">
        <v>4</v>
      </c>
    </row>
    <row r="8" spans="2:9" x14ac:dyDescent="0.25">
      <c r="B8" s="147">
        <v>3</v>
      </c>
      <c r="C8" s="677" t="s">
        <v>160</v>
      </c>
      <c r="D8" s="677"/>
      <c r="E8" s="116">
        <v>1.06</v>
      </c>
      <c r="F8" s="117"/>
      <c r="G8" s="117"/>
      <c r="H8" s="118" t="s">
        <v>162</v>
      </c>
      <c r="I8" s="124" t="s">
        <v>4</v>
      </c>
    </row>
    <row r="9" spans="2:9" x14ac:dyDescent="0.25">
      <c r="B9" s="149">
        <v>12</v>
      </c>
      <c r="C9" s="150"/>
      <c r="D9" s="128">
        <v>1.1022727272727273</v>
      </c>
      <c r="E9" s="128">
        <v>1.0568181818181819</v>
      </c>
      <c r="F9" s="129"/>
      <c r="G9" s="129">
        <v>1</v>
      </c>
      <c r="H9" s="130" t="s">
        <v>162</v>
      </c>
      <c r="I9" s="151" t="s">
        <v>19</v>
      </c>
    </row>
    <row r="10" spans="2:9" x14ac:dyDescent="0.25">
      <c r="B10" s="149">
        <v>1</v>
      </c>
      <c r="C10" s="150"/>
      <c r="D10" s="128">
        <v>1.1531531531531531</v>
      </c>
      <c r="E10" s="128">
        <v>1.144144144144144</v>
      </c>
      <c r="F10" s="129"/>
      <c r="G10" s="129">
        <v>1</v>
      </c>
      <c r="H10" s="130" t="s">
        <v>163</v>
      </c>
      <c r="I10" s="151" t="s">
        <v>21</v>
      </c>
    </row>
    <row r="11" spans="2:9" x14ac:dyDescent="0.25">
      <c r="B11" s="146">
        <v>1</v>
      </c>
      <c r="C11" s="121">
        <v>1.1741935483870969</v>
      </c>
      <c r="D11" s="121">
        <v>1.064516129032258</v>
      </c>
      <c r="E11" s="6"/>
      <c r="F11" s="66"/>
      <c r="G11" s="66">
        <v>1</v>
      </c>
      <c r="H11" s="122" t="s">
        <v>23</v>
      </c>
      <c r="I11" s="123" t="s">
        <v>22</v>
      </c>
    </row>
    <row r="12" spans="2:9" x14ac:dyDescent="0.25">
      <c r="B12" s="147">
        <v>3</v>
      </c>
      <c r="C12" s="116">
        <v>1.5128205128205128</v>
      </c>
      <c r="D12" s="116">
        <v>1.1282051282051282</v>
      </c>
      <c r="E12" s="7"/>
      <c r="F12" s="117"/>
      <c r="G12" s="117">
        <v>1</v>
      </c>
      <c r="H12" s="118" t="s">
        <v>15</v>
      </c>
      <c r="I12" s="124" t="s">
        <v>22</v>
      </c>
    </row>
    <row r="13" spans="2:9" x14ac:dyDescent="0.25">
      <c r="B13" s="148">
        <v>2</v>
      </c>
      <c r="C13" s="8"/>
      <c r="D13" s="112">
        <v>1.3288590604026846</v>
      </c>
      <c r="E13" s="112">
        <v>1.2281879194630874</v>
      </c>
      <c r="F13" s="113"/>
      <c r="G13" s="113">
        <v>1</v>
      </c>
      <c r="H13" s="114" t="s">
        <v>23</v>
      </c>
      <c r="I13" s="115" t="s">
        <v>6</v>
      </c>
    </row>
    <row r="14" spans="2:9" x14ac:dyDescent="0.25">
      <c r="B14" s="147">
        <v>5</v>
      </c>
      <c r="C14" s="7"/>
      <c r="D14" s="116">
        <v>1</v>
      </c>
      <c r="E14" s="116">
        <v>1</v>
      </c>
      <c r="F14" s="117"/>
      <c r="G14" s="117">
        <v>1</v>
      </c>
      <c r="H14" s="118" t="s">
        <v>15</v>
      </c>
      <c r="I14" s="119" t="s">
        <v>6</v>
      </c>
    </row>
    <row r="15" spans="2:9" x14ac:dyDescent="0.25">
      <c r="B15" s="148">
        <v>1</v>
      </c>
      <c r="C15" s="8"/>
      <c r="D15" s="112">
        <v>1</v>
      </c>
      <c r="E15" s="112"/>
      <c r="F15" s="113"/>
      <c r="G15" s="113">
        <v>1</v>
      </c>
      <c r="H15" s="114" t="s">
        <v>23</v>
      </c>
      <c r="I15" s="125" t="s">
        <v>8</v>
      </c>
    </row>
    <row r="16" spans="2:9" x14ac:dyDescent="0.25">
      <c r="B16" s="146">
        <v>3</v>
      </c>
      <c r="C16" s="6"/>
      <c r="D16" s="121">
        <v>1.125</v>
      </c>
      <c r="E16" s="121"/>
      <c r="F16" s="66"/>
      <c r="G16" s="66">
        <v>1</v>
      </c>
      <c r="H16" s="122" t="s">
        <v>163</v>
      </c>
      <c r="I16" s="126" t="s">
        <v>8</v>
      </c>
    </row>
    <row r="17" spans="2:9" x14ac:dyDescent="0.25">
      <c r="B17" s="146">
        <v>9</v>
      </c>
      <c r="C17" s="6"/>
      <c r="D17" s="121">
        <v>1.28</v>
      </c>
      <c r="E17" s="121"/>
      <c r="F17" s="66"/>
      <c r="G17" s="66">
        <v>1</v>
      </c>
      <c r="H17" s="122" t="s">
        <v>162</v>
      </c>
      <c r="I17" s="126" t="s">
        <v>8</v>
      </c>
    </row>
    <row r="18" spans="2:9" x14ac:dyDescent="0.25">
      <c r="B18" s="147">
        <v>12</v>
      </c>
      <c r="C18" s="7"/>
      <c r="D18" s="116">
        <v>1.1153846153846154</v>
      </c>
      <c r="E18" s="116"/>
      <c r="F18" s="117"/>
      <c r="G18" s="117">
        <v>1</v>
      </c>
      <c r="H18" s="118" t="s">
        <v>162</v>
      </c>
      <c r="I18" s="127" t="s">
        <v>8</v>
      </c>
    </row>
    <row r="19" spans="2:9" x14ac:dyDescent="0.25">
      <c r="B19" s="149">
        <v>18</v>
      </c>
      <c r="C19" s="128">
        <v>1.2069000000000001</v>
      </c>
      <c r="D19" s="128">
        <v>1.1033999999999999</v>
      </c>
      <c r="E19" s="128">
        <v>1.1378999999999999</v>
      </c>
      <c r="F19" s="129">
        <v>1.1379310344827587</v>
      </c>
      <c r="G19" s="129">
        <v>1</v>
      </c>
      <c r="H19" s="130" t="s">
        <v>162</v>
      </c>
      <c r="I19" s="131" t="s">
        <v>9</v>
      </c>
    </row>
    <row r="20" spans="2:9" x14ac:dyDescent="0.25">
      <c r="B20" s="148">
        <v>1</v>
      </c>
      <c r="C20" s="8"/>
      <c r="D20" s="112">
        <v>1.02</v>
      </c>
      <c r="E20" s="112">
        <v>1.01</v>
      </c>
      <c r="F20" s="113"/>
      <c r="G20" s="113">
        <v>1</v>
      </c>
      <c r="H20" s="114" t="s">
        <v>18</v>
      </c>
      <c r="I20" s="132" t="s">
        <v>12</v>
      </c>
    </row>
    <row r="21" spans="2:9" x14ac:dyDescent="0.25">
      <c r="B21" s="146">
        <v>3</v>
      </c>
      <c r="C21" s="6"/>
      <c r="D21" s="121">
        <v>1.1299999999999999</v>
      </c>
      <c r="E21" s="121">
        <v>1.08</v>
      </c>
      <c r="F21" s="66"/>
      <c r="G21" s="66">
        <v>1</v>
      </c>
      <c r="H21" s="122" t="s">
        <v>16</v>
      </c>
      <c r="I21" s="133" t="s">
        <v>12</v>
      </c>
    </row>
    <row r="22" spans="2:9" x14ac:dyDescent="0.25">
      <c r="B22" s="147">
        <v>6</v>
      </c>
      <c r="C22" s="7"/>
      <c r="D22" s="116">
        <v>1.1200000000000001</v>
      </c>
      <c r="E22" s="116">
        <v>1.06</v>
      </c>
      <c r="F22" s="117"/>
      <c r="G22" s="117">
        <v>1</v>
      </c>
      <c r="H22" s="118" t="s">
        <v>17</v>
      </c>
      <c r="I22" s="134" t="s">
        <v>12</v>
      </c>
    </row>
    <row r="23" spans="2:9" x14ac:dyDescent="0.25">
      <c r="D23" s="3"/>
      <c r="E23" s="3"/>
    </row>
    <row r="24" spans="2:9" x14ac:dyDescent="0.25">
      <c r="D24" s="3"/>
      <c r="E24" s="3"/>
    </row>
    <row r="25" spans="2:9" x14ac:dyDescent="0.25">
      <c r="D25" s="3"/>
      <c r="E25" s="3"/>
    </row>
    <row r="26" spans="2:9" x14ac:dyDescent="0.25">
      <c r="B26" s="521" t="s">
        <v>0</v>
      </c>
      <c r="C26" s="518" t="s">
        <v>493</v>
      </c>
      <c r="D26" s="519" t="s">
        <v>494</v>
      </c>
      <c r="E26" s="519" t="s">
        <v>495</v>
      </c>
      <c r="F26" s="518"/>
      <c r="G26" s="518"/>
      <c r="H26" s="520" t="s">
        <v>71</v>
      </c>
    </row>
    <row r="27" spans="2:9" x14ac:dyDescent="0.25">
      <c r="B27" s="522">
        <v>1</v>
      </c>
      <c r="C27" s="121">
        <v>1.08</v>
      </c>
      <c r="D27" s="121">
        <v>1.05</v>
      </c>
      <c r="E27" s="121">
        <v>1.01</v>
      </c>
      <c r="F27" s="66"/>
      <c r="G27" s="66">
        <v>1</v>
      </c>
      <c r="H27" s="516">
        <v>1</v>
      </c>
      <c r="I27" s="82" t="s">
        <v>13</v>
      </c>
    </row>
    <row r="28" spans="2:9" x14ac:dyDescent="0.25">
      <c r="B28" s="522">
        <v>3</v>
      </c>
      <c r="C28" s="121">
        <v>1.25</v>
      </c>
      <c r="D28" s="121">
        <v>1.1299999999999999</v>
      </c>
      <c r="E28" s="121">
        <v>1.08</v>
      </c>
      <c r="F28" s="66"/>
      <c r="G28" s="66">
        <v>1</v>
      </c>
      <c r="H28" s="516">
        <v>1</v>
      </c>
      <c r="I28" s="82" t="s">
        <v>14</v>
      </c>
    </row>
    <row r="29" spans="2:9" x14ac:dyDescent="0.25">
      <c r="B29" s="522">
        <v>6</v>
      </c>
      <c r="C29" s="121">
        <v>1.23</v>
      </c>
      <c r="D29" s="121">
        <v>1.1200000000000001</v>
      </c>
      <c r="E29" s="121">
        <v>1.0674999999999999</v>
      </c>
      <c r="F29" s="66"/>
      <c r="G29" s="66">
        <v>1</v>
      </c>
      <c r="H29" s="516">
        <v>1</v>
      </c>
      <c r="I29" s="82" t="s">
        <v>69</v>
      </c>
    </row>
    <row r="30" spans="2:9" x14ac:dyDescent="0.25">
      <c r="B30" s="522">
        <v>10</v>
      </c>
      <c r="C30" s="121">
        <v>1.2</v>
      </c>
      <c r="D30" s="121">
        <v>1.1000000000000001</v>
      </c>
      <c r="E30" s="121">
        <v>1.06</v>
      </c>
      <c r="F30" s="6"/>
      <c r="G30" s="6"/>
      <c r="H30" s="516">
        <v>1</v>
      </c>
      <c r="I30" s="82" t="s">
        <v>70</v>
      </c>
    </row>
    <row r="31" spans="2:9" x14ac:dyDescent="0.25">
      <c r="B31" s="523">
        <v>15</v>
      </c>
      <c r="C31" s="116">
        <v>1.2</v>
      </c>
      <c r="D31" s="116">
        <v>1.1000000000000001</v>
      </c>
      <c r="E31" s="116">
        <v>1.06</v>
      </c>
      <c r="F31" s="7"/>
      <c r="G31" s="7"/>
      <c r="H31" s="517">
        <v>1</v>
      </c>
    </row>
    <row r="34" spans="2:13" ht="45" x14ac:dyDescent="0.25">
      <c r="B34" s="248" t="s">
        <v>0</v>
      </c>
      <c r="C34" s="514" t="s">
        <v>493</v>
      </c>
      <c r="D34" s="249" t="s">
        <v>184</v>
      </c>
      <c r="E34" s="515" t="s">
        <v>494</v>
      </c>
      <c r="F34" s="250"/>
      <c r="G34" s="250"/>
      <c r="H34" s="249" t="s">
        <v>185</v>
      </c>
      <c r="I34" s="515" t="s">
        <v>495</v>
      </c>
      <c r="J34" s="249" t="s">
        <v>184</v>
      </c>
      <c r="K34" s="251" t="s">
        <v>71</v>
      </c>
      <c r="L34" s="249" t="s">
        <v>186</v>
      </c>
      <c r="M34" s="5"/>
    </row>
    <row r="35" spans="2:13" x14ac:dyDescent="0.25">
      <c r="B35">
        <v>0</v>
      </c>
      <c r="C35" s="243">
        <v>1</v>
      </c>
      <c r="D35" s="59">
        <v>4.5999999999999996</v>
      </c>
      <c r="E35" s="243">
        <v>1</v>
      </c>
      <c r="F35" s="6"/>
      <c r="G35" s="6"/>
      <c r="H35" s="59">
        <v>4.5999999999999996</v>
      </c>
      <c r="I35" s="243">
        <v>1</v>
      </c>
      <c r="J35" s="246">
        <v>4.5999999999999996</v>
      </c>
      <c r="K35" s="243">
        <v>1</v>
      </c>
      <c r="L35" s="246">
        <v>4.5999999999999996</v>
      </c>
    </row>
    <row r="36" spans="2:13" x14ac:dyDescent="0.25">
      <c r="B36">
        <v>1</v>
      </c>
      <c r="C36" s="243">
        <v>1.08</v>
      </c>
      <c r="D36" s="59">
        <v>5.2</v>
      </c>
      <c r="E36" s="243">
        <v>1.05</v>
      </c>
      <c r="F36" s="6"/>
      <c r="G36" s="6"/>
      <c r="H36" s="59">
        <v>4.9000000000000004</v>
      </c>
      <c r="I36" s="243">
        <v>1.01</v>
      </c>
      <c r="J36" s="246">
        <v>4.8</v>
      </c>
      <c r="K36" s="243">
        <v>0.99</v>
      </c>
      <c r="L36" s="246">
        <v>4.5999999999999996</v>
      </c>
    </row>
    <row r="37" spans="2:13" x14ac:dyDescent="0.25">
      <c r="B37">
        <v>2</v>
      </c>
      <c r="C37" s="243">
        <v>1.1499999999999999</v>
      </c>
      <c r="D37" s="59">
        <v>5.5</v>
      </c>
      <c r="E37" s="243">
        <v>1.08</v>
      </c>
      <c r="F37" s="6"/>
      <c r="G37" s="6"/>
      <c r="H37" s="59">
        <v>5.2</v>
      </c>
      <c r="I37" s="243">
        <v>1.04</v>
      </c>
      <c r="J37" s="246">
        <v>5</v>
      </c>
      <c r="K37" s="243">
        <v>0.98</v>
      </c>
      <c r="L37" s="246">
        <v>4.5</v>
      </c>
    </row>
    <row r="38" spans="2:13" x14ac:dyDescent="0.25">
      <c r="B38">
        <v>3</v>
      </c>
      <c r="C38" s="243">
        <v>1.22</v>
      </c>
      <c r="D38" s="59">
        <v>5.6</v>
      </c>
      <c r="E38" s="243">
        <v>1.1000000000000001</v>
      </c>
      <c r="F38" s="6"/>
      <c r="G38" s="6"/>
      <c r="H38" s="59">
        <v>5.2</v>
      </c>
      <c r="I38" s="243">
        <v>1.06</v>
      </c>
      <c r="J38" s="246">
        <v>5</v>
      </c>
      <c r="K38" s="243">
        <v>0.97</v>
      </c>
      <c r="L38" s="246">
        <v>4.5</v>
      </c>
    </row>
    <row r="39" spans="2:13" x14ac:dyDescent="0.25">
      <c r="B39">
        <v>4</v>
      </c>
      <c r="C39" s="243">
        <v>1.21</v>
      </c>
      <c r="D39" s="59">
        <v>5.6</v>
      </c>
      <c r="E39" s="243">
        <v>1.08</v>
      </c>
      <c r="F39" s="6"/>
      <c r="G39" s="6"/>
      <c r="H39" s="59">
        <v>5.0999999999999996</v>
      </c>
      <c r="I39" s="243">
        <v>1.04</v>
      </c>
      <c r="J39" s="246">
        <v>4.9000000000000004</v>
      </c>
      <c r="K39" s="243">
        <v>0.96</v>
      </c>
      <c r="L39" s="246">
        <v>4.5</v>
      </c>
    </row>
    <row r="40" spans="2:13" x14ac:dyDescent="0.25">
      <c r="B40">
        <v>5</v>
      </c>
      <c r="C40" s="243">
        <v>1.19</v>
      </c>
      <c r="D40" s="59">
        <v>5.5</v>
      </c>
      <c r="E40" s="243">
        <v>1.06</v>
      </c>
      <c r="F40" s="6"/>
      <c r="G40" s="6"/>
      <c r="H40" s="59">
        <v>5</v>
      </c>
      <c r="I40" s="243">
        <v>1.02</v>
      </c>
      <c r="J40" s="246">
        <v>4.8</v>
      </c>
      <c r="K40" s="243">
        <v>0.95</v>
      </c>
      <c r="L40" s="246">
        <v>4.4000000000000004</v>
      </c>
    </row>
    <row r="41" spans="2:13" x14ac:dyDescent="0.25">
      <c r="B41">
        <v>6</v>
      </c>
      <c r="C41" s="243">
        <v>1.17</v>
      </c>
      <c r="D41" s="59">
        <v>5.4</v>
      </c>
      <c r="E41" s="243">
        <v>1.04</v>
      </c>
      <c r="F41" s="6"/>
      <c r="G41" s="6"/>
      <c r="H41" s="59">
        <v>4.9000000000000004</v>
      </c>
      <c r="I41" s="243">
        <v>1</v>
      </c>
      <c r="J41" s="246">
        <v>4.7</v>
      </c>
      <c r="K41" s="243">
        <v>0.94</v>
      </c>
      <c r="L41" s="246">
        <v>4.4000000000000004</v>
      </c>
    </row>
    <row r="42" spans="2:13" x14ac:dyDescent="0.25">
      <c r="B42">
        <v>7</v>
      </c>
      <c r="C42" s="243">
        <v>1.1499999999999999</v>
      </c>
      <c r="D42" s="59">
        <v>5.3</v>
      </c>
      <c r="E42" s="243">
        <v>1.03</v>
      </c>
      <c r="F42" s="6"/>
      <c r="G42" s="6"/>
      <c r="H42" s="59">
        <v>4.8</v>
      </c>
      <c r="I42" s="243">
        <v>0.98</v>
      </c>
      <c r="J42" s="246">
        <v>4.5999999999999996</v>
      </c>
      <c r="K42" s="243">
        <v>0.93</v>
      </c>
      <c r="L42" s="246">
        <v>4.4000000000000004</v>
      </c>
    </row>
    <row r="43" spans="2:13" x14ac:dyDescent="0.25">
      <c r="B43">
        <v>8</v>
      </c>
      <c r="C43" s="243">
        <v>1.1299999999999999</v>
      </c>
      <c r="D43" s="59">
        <v>5.3</v>
      </c>
      <c r="E43" s="243">
        <v>1.02</v>
      </c>
      <c r="F43" s="6"/>
      <c r="G43" s="6"/>
      <c r="H43" s="59">
        <v>4.7</v>
      </c>
      <c r="I43" s="243">
        <v>0.97</v>
      </c>
      <c r="J43" s="246">
        <v>4.5</v>
      </c>
      <c r="K43" s="243">
        <v>0.92</v>
      </c>
      <c r="L43" s="246">
        <v>4.4000000000000004</v>
      </c>
    </row>
    <row r="44" spans="2:13" x14ac:dyDescent="0.25">
      <c r="B44">
        <v>9</v>
      </c>
      <c r="C44" s="243">
        <v>1.1100000000000001</v>
      </c>
      <c r="D44" s="59">
        <v>5.3</v>
      </c>
      <c r="E44" s="243">
        <v>1.01</v>
      </c>
      <c r="F44" s="6"/>
      <c r="G44" s="6"/>
      <c r="H44" s="59">
        <v>4.5999999999999996</v>
      </c>
      <c r="I44" s="243">
        <v>0.96</v>
      </c>
      <c r="J44" s="246">
        <v>4.5</v>
      </c>
      <c r="K44" s="243">
        <v>0.91</v>
      </c>
      <c r="L44" s="246">
        <v>4.3</v>
      </c>
    </row>
    <row r="45" spans="2:13" x14ac:dyDescent="0.25">
      <c r="B45">
        <v>10</v>
      </c>
      <c r="C45" s="243">
        <v>1.1000000000000001</v>
      </c>
      <c r="D45" s="59">
        <v>5.2</v>
      </c>
      <c r="E45" s="243">
        <v>1</v>
      </c>
      <c r="F45" s="6"/>
      <c r="G45" s="6"/>
      <c r="H45" s="59">
        <v>4.5999999999999996</v>
      </c>
      <c r="I45" s="243">
        <v>0.95</v>
      </c>
      <c r="J45" s="246">
        <v>4.4000000000000004</v>
      </c>
      <c r="K45" s="243">
        <v>0.9</v>
      </c>
      <c r="L45" s="246">
        <v>4.3</v>
      </c>
    </row>
    <row r="46" spans="2:13" x14ac:dyDescent="0.25">
      <c r="B46">
        <v>11</v>
      </c>
      <c r="C46" s="243">
        <v>1.0900000000000001</v>
      </c>
      <c r="D46" s="59">
        <v>5.2</v>
      </c>
      <c r="E46" s="243">
        <v>0.99</v>
      </c>
      <c r="F46" s="6"/>
      <c r="G46" s="6"/>
      <c r="H46" s="59">
        <v>4.5999999999999996</v>
      </c>
      <c r="I46" s="243">
        <v>0.94</v>
      </c>
      <c r="J46" s="246">
        <v>4.4000000000000004</v>
      </c>
      <c r="K46" s="243">
        <v>0.89</v>
      </c>
      <c r="L46" s="246">
        <v>4.3</v>
      </c>
    </row>
    <row r="47" spans="2:13" x14ac:dyDescent="0.25">
      <c r="B47">
        <v>12</v>
      </c>
      <c r="C47" s="243">
        <v>1.08</v>
      </c>
      <c r="D47" s="59">
        <v>5.2</v>
      </c>
      <c r="E47" s="243">
        <v>0.98</v>
      </c>
      <c r="F47" s="6"/>
      <c r="G47" s="6"/>
      <c r="H47" s="59">
        <v>4.5</v>
      </c>
      <c r="I47" s="243">
        <v>0.93</v>
      </c>
      <c r="J47" s="246">
        <v>4.4000000000000004</v>
      </c>
      <c r="K47" s="243">
        <v>0.88</v>
      </c>
      <c r="L47" s="246">
        <v>4.3</v>
      </c>
    </row>
    <row r="48" spans="2:13" x14ac:dyDescent="0.25">
      <c r="B48">
        <v>13</v>
      </c>
      <c r="C48" s="243">
        <v>1.07</v>
      </c>
      <c r="D48" s="59">
        <v>5.2</v>
      </c>
      <c r="E48" s="243">
        <v>0.97</v>
      </c>
      <c r="F48" s="6"/>
      <c r="G48" s="6"/>
      <c r="H48" s="59">
        <v>4.5</v>
      </c>
      <c r="I48" s="243">
        <v>0.92</v>
      </c>
      <c r="J48" s="246">
        <v>4.3</v>
      </c>
      <c r="K48" s="243">
        <v>0.87</v>
      </c>
      <c r="L48" s="246">
        <v>4.2</v>
      </c>
    </row>
    <row r="49" spans="2:12" x14ac:dyDescent="0.25">
      <c r="B49">
        <v>14</v>
      </c>
      <c r="C49" s="243">
        <v>1.06</v>
      </c>
      <c r="D49" s="59">
        <v>5.0999999999999996</v>
      </c>
      <c r="E49" s="243">
        <v>0.96</v>
      </c>
      <c r="F49" s="6"/>
      <c r="G49" s="6"/>
      <c r="H49" s="59">
        <v>4.5</v>
      </c>
      <c r="I49" s="243">
        <v>0.91</v>
      </c>
      <c r="J49" s="246">
        <v>4.3</v>
      </c>
      <c r="K49" s="243">
        <v>0.86</v>
      </c>
      <c r="L49" s="246">
        <v>4.2</v>
      </c>
    </row>
    <row r="50" spans="2:12" x14ac:dyDescent="0.25">
      <c r="B50">
        <v>15</v>
      </c>
      <c r="C50" s="244">
        <v>1.05</v>
      </c>
      <c r="D50" s="245">
        <v>5.0999999999999996</v>
      </c>
      <c r="E50" s="244">
        <v>0.95</v>
      </c>
      <c r="F50" s="7"/>
      <c r="G50" s="7"/>
      <c r="H50" s="245">
        <v>4.4000000000000004</v>
      </c>
      <c r="I50" s="244">
        <v>0.9</v>
      </c>
      <c r="J50" s="247">
        <v>4.3</v>
      </c>
      <c r="K50" s="244">
        <v>0.85</v>
      </c>
      <c r="L50" s="247">
        <v>4.0999999999999996</v>
      </c>
    </row>
    <row r="51" spans="2:12" hidden="1" x14ac:dyDescent="0.25">
      <c r="B51">
        <v>16</v>
      </c>
      <c r="C51" s="3"/>
      <c r="E51" s="3"/>
      <c r="F51" s="3"/>
      <c r="I51" s="3"/>
      <c r="J51" s="4"/>
    </row>
    <row r="52" spans="2:12" x14ac:dyDescent="0.25">
      <c r="C52" s="3"/>
      <c r="D52" s="3"/>
      <c r="E52" s="3"/>
      <c r="H52" s="3"/>
    </row>
    <row r="53" spans="2:12" x14ac:dyDescent="0.25">
      <c r="C53" s="3"/>
      <c r="D53" s="3"/>
      <c r="E53" s="3"/>
      <c r="H53" s="3"/>
    </row>
    <row r="54" spans="2:12" x14ac:dyDescent="0.25">
      <c r="C54" s="3"/>
      <c r="D54" s="3"/>
      <c r="E54" s="3"/>
      <c r="H54" s="3"/>
    </row>
    <row r="55" spans="2:12" x14ac:dyDescent="0.25">
      <c r="C55" s="3"/>
      <c r="D55" s="3"/>
      <c r="E55" s="3"/>
      <c r="H55" s="3"/>
    </row>
  </sheetData>
  <sheetProtection password="C0B7" sheet="1" objects="1" scenarios="1"/>
  <mergeCells count="4">
    <mergeCell ref="C7:D7"/>
    <mergeCell ref="C8:D8"/>
    <mergeCell ref="B2:I2"/>
    <mergeCell ref="C3:E3"/>
  </mergeCells>
  <pageMargins left="0.9055118110236221" right="0.31496062992125984" top="0.74803149606299213" bottom="0.15748031496062992" header="0.31496062992125984" footer="0.31496062992125984"/>
  <pageSetup paperSize="9" scale="91" orientation="portrait" r:id="rId1"/>
  <headerFooter>
    <oddFooter>&amp;LSoil Amelioration Profit Calculator&amp;RPrinted  :&amp;T      &amp;": on ,Regular"&amp;D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Menu">
                <anchor moveWithCells="1" sizeWithCells="1">
                  <from>
                    <xdr:col>0</xdr:col>
                    <xdr:colOff>28575</xdr:colOff>
                    <xdr:row>0</xdr:row>
                    <xdr:rowOff>47625</xdr:rowOff>
                  </from>
                  <to>
                    <xdr:col>0</xdr:col>
                    <xdr:colOff>628650</xdr:colOff>
                    <xdr:row>0</xdr:row>
                    <xdr:rowOff>295275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Y5"/>
  <sheetViews>
    <sheetView workbookViewId="0">
      <selection activeCell="H18" sqref="H18"/>
    </sheetView>
  </sheetViews>
  <sheetFormatPr defaultRowHeight="15" x14ac:dyDescent="0.25"/>
  <cols>
    <col min="1" max="1" width="8.85546875" style="275"/>
    <col min="2" max="25" width="8.85546875" style="276"/>
  </cols>
  <sheetData>
    <row r="1" spans="3:3" ht="18.75" x14ac:dyDescent="0.3">
      <c r="C1" s="277" t="s">
        <v>194</v>
      </c>
    </row>
    <row r="2" spans="3:3" x14ac:dyDescent="0.25">
      <c r="C2" s="276" t="s">
        <v>191</v>
      </c>
    </row>
    <row r="3" spans="3:3" x14ac:dyDescent="0.25">
      <c r="C3" s="276" t="s">
        <v>193</v>
      </c>
    </row>
    <row r="5" spans="3:3" x14ac:dyDescent="0.25">
      <c r="C5" s="276" t="s">
        <v>192</v>
      </c>
    </row>
  </sheetData>
  <sheetProtection password="C0B7" sheet="1" objects="1" scenarios="1"/>
  <pageMargins left="0.9055118110236221" right="0.31496062992125984" top="0.74803149606299213" bottom="0.15748031496062992" header="0.31496062992125984" footer="0.31496062992125984"/>
  <pageSetup paperSize="9" scale="91" orientation="portrait" r:id="rId1"/>
  <headerFooter>
    <oddFooter>&amp;LSoil Amelioration Profit Calculator&amp;RPrinted  :&amp;T      &amp;": on ,Regular"&amp;D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Menu">
                <anchor moveWithCells="1" sizeWithCells="1">
                  <from>
                    <xdr:col>0</xdr:col>
                    <xdr:colOff>66675</xdr:colOff>
                    <xdr:row>0</xdr:row>
                    <xdr:rowOff>66675</xdr:rowOff>
                  </from>
                  <to>
                    <xdr:col>0</xdr:col>
                    <xdr:colOff>619125</xdr:colOff>
                    <xdr:row>1</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12</vt:i4>
      </vt:variant>
      <vt:variant>
        <vt:lpstr>Charts</vt:lpstr>
      </vt:variant>
      <vt:variant>
        <vt:i4>3</vt:i4>
      </vt:variant>
      <vt:variant>
        <vt:lpstr>Named Ranges</vt:lpstr>
      </vt:variant>
      <vt:variant>
        <vt:i4>43</vt:i4>
      </vt:variant>
    </vt:vector>
  </HeadingPairs>
  <TitlesOfParts>
    <vt:vector size="58" baseType="lpstr">
      <vt:lpstr>Menu</vt:lpstr>
      <vt:lpstr>Profit Calculator</vt:lpstr>
      <vt:lpstr>Results</vt:lpstr>
      <vt:lpstr>Lime and Amelioration Costs</vt:lpstr>
      <vt:lpstr>Quantity of Lime to Apply</vt:lpstr>
      <vt:lpstr>Lime Requirements from Fert Use</vt:lpstr>
      <vt:lpstr>Lime Export Table</vt:lpstr>
      <vt:lpstr>Wheat Response Tables</vt:lpstr>
      <vt:lpstr>Help</vt:lpstr>
      <vt:lpstr>Site&amp;Soil</vt:lpstr>
      <vt:lpstr>Soil_Model</vt:lpstr>
      <vt:lpstr>Apply_Lime</vt:lpstr>
      <vt:lpstr>Response Curves from Base Yield</vt:lpstr>
      <vt:lpstr>Response Curves from Control</vt:lpstr>
      <vt:lpstr>WA Data Points</vt:lpstr>
      <vt:lpstr>Alkali_Leach_Max</vt:lpstr>
      <vt:lpstr>CaCO3_SA_A</vt:lpstr>
      <vt:lpstr>CaCO3_SA_B</vt:lpstr>
      <vt:lpstr>CropLookup</vt:lpstr>
      <vt:lpstr>DeepLimePlacement</vt:lpstr>
      <vt:lpstr>Discount_Rate</vt:lpstr>
      <vt:lpstr>Gravel_Pct_A</vt:lpstr>
      <vt:lpstr>Gravel_Pct_B</vt:lpstr>
      <vt:lpstr>Gravel_Pct_C</vt:lpstr>
      <vt:lpstr>k</vt:lpstr>
      <vt:lpstr>Lime_BD</vt:lpstr>
      <vt:lpstr>Lime_Cost_A</vt:lpstr>
      <vt:lpstr>Lime_Cost_B</vt:lpstr>
      <vt:lpstr>Lime_Leach_Max</vt:lpstr>
      <vt:lpstr>Lime_Leak</vt:lpstr>
      <vt:lpstr>Lime_NV_A</vt:lpstr>
      <vt:lpstr>Lime_NV_B</vt:lpstr>
      <vt:lpstr>pH_Equil</vt:lpstr>
      <vt:lpstr>pH_Initial_A</vt:lpstr>
      <vt:lpstr>pH_Initial_B</vt:lpstr>
      <vt:lpstr>pH_Initial_C</vt:lpstr>
      <vt:lpstr>pH_Leach_A</vt:lpstr>
      <vt:lpstr>pH_Leach_B</vt:lpstr>
      <vt:lpstr>pH_Leach_C</vt:lpstr>
      <vt:lpstr>pH_Profile_Year</vt:lpstr>
      <vt:lpstr>'Lime and Amelioration Costs'!Print_Area</vt:lpstr>
      <vt:lpstr>'Lime Export Table'!Print_Area</vt:lpstr>
      <vt:lpstr>'Lime Requirements from Fert Use'!Print_Area</vt:lpstr>
      <vt:lpstr>'Profit Calculator'!Print_Area</vt:lpstr>
      <vt:lpstr>'Quantity of Lime to Apply'!Print_Area</vt:lpstr>
      <vt:lpstr>Results!Print_Area</vt:lpstr>
      <vt:lpstr>'Wheat Response Tables'!Print_Area</vt:lpstr>
      <vt:lpstr>Rotation_Length</vt:lpstr>
      <vt:lpstr>Soil_BD_A</vt:lpstr>
      <vt:lpstr>Soil_BD_B</vt:lpstr>
      <vt:lpstr>Soil_BD_C</vt:lpstr>
      <vt:lpstr>Soil_OC_A</vt:lpstr>
      <vt:lpstr>Soil_OC_B</vt:lpstr>
      <vt:lpstr>Soil_OC_C</vt:lpstr>
      <vt:lpstr>Soil_SWC_A</vt:lpstr>
      <vt:lpstr>Soil_SWC_B</vt:lpstr>
      <vt:lpstr>Soil_SWC_C</vt:lpstr>
      <vt:lpstr>TreatmentCosts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dc:creator>
  <cp:lastModifiedBy>Lisa-May Shaw</cp:lastModifiedBy>
  <cp:lastPrinted>2013-01-22T07:56:39Z</cp:lastPrinted>
  <dcterms:created xsi:type="dcterms:W3CDTF">2011-06-24T02:26:28Z</dcterms:created>
  <dcterms:modified xsi:type="dcterms:W3CDTF">2021-04-16T02:51:10Z</dcterms:modified>
</cp:coreProperties>
</file>